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ACK\Limbo\SDGE\Res CPP and TOU\PY2017\Models\Protocol Tables\"/>
    </mc:Choice>
  </mc:AlternateContent>
  <bookViews>
    <workbookView xWindow="0" yWindow="75" windowWidth="19035" windowHeight="11760"/>
  </bookViews>
  <sheets>
    <sheet name="Table" sheetId="4" r:id="rId1"/>
    <sheet name="Lookups" sheetId="2" state="hidden" r:id="rId2"/>
    <sheet name="Data" sheetId="1" state="hidden" r:id="rId3"/>
  </sheets>
  <definedNames>
    <definedName name="_xlnm._FilterDatabase" localSheetId="2" hidden="1">Data!$A$1:$FU$289</definedName>
    <definedName name="climate">Table!$B$7</definedName>
    <definedName name="climate_list">Lookups!$M$4:$M$6</definedName>
    <definedName name="_xlnm.Criteria">Lookups!$B$3:$F$4</definedName>
    <definedName name="data">Data!$A$1:$FV$313</definedName>
    <definedName name="day_type">Table!$B$8</definedName>
    <definedName name="day_type_list">Lookups!$L$4:$L$31</definedName>
    <definedName name="day_type_list_cpp">Lookups!$L$4:$L$7</definedName>
    <definedName name="day_type_list_tou">Lookups!$L$8:$L$31</definedName>
    <definedName name="Enrolled">Lookups!$D$6</definedName>
    <definedName name="Enrollment">Table!$G$2</definedName>
    <definedName name="month">Table!#REF!</definedName>
    <definedName name="month_list">Lookups!$M$7:$M$16</definedName>
    <definedName name="month_list_cpp">Lookups!$M$19:$M$21</definedName>
    <definedName name="option">Table!$B$4</definedName>
    <definedName name="options_list">Lookups!$N$4:$N$5</definedName>
    <definedName name="_xlnm.Print_Area" localSheetId="0">Table!$A$2:$N$38</definedName>
    <definedName name="rate">Table!$B$5</definedName>
    <definedName name="rate_list">Lookups!$K$4:$K$5</definedName>
    <definedName name="rate_list_cpp">Lookups!$K$5</definedName>
    <definedName name="Result_type">Table!$B$6</definedName>
    <definedName name="Result_type_list">Lookups!$J$4:$J$5</definedName>
    <definedName name="SEdata">Data!$A$1:$FQ$49</definedName>
    <definedName name="summer">Lookups!$F$24</definedName>
    <definedName name="Two_way_tab_flag">Lookups!$D$7</definedName>
  </definedNames>
  <calcPr calcId="171027"/>
</workbook>
</file>

<file path=xl/calcChain.xml><?xml version="1.0" encoding="utf-8"?>
<calcChain xmlns="http://schemas.openxmlformats.org/spreadsheetml/2006/main">
  <c r="I36" i="4" l="1"/>
  <c r="I35" i="4" l="1"/>
  <c r="E36" i="4" l="1"/>
  <c r="E35" i="4" l="1"/>
  <c r="J21" i="2" l="1"/>
  <c r="C5" i="4" s="1"/>
  <c r="J20" i="2"/>
  <c r="C8" i="4" s="1"/>
  <c r="J19" i="2"/>
  <c r="F4" i="2" l="1"/>
  <c r="J4" i="4" l="1"/>
  <c r="C4" i="2" l="1"/>
  <c r="E4" i="2" l="1"/>
  <c r="D4" i="2" l="1"/>
  <c r="B4" i="2"/>
  <c r="G2" i="4" l="1"/>
  <c r="D6" i="2"/>
  <c r="F13" i="2"/>
  <c r="F17" i="2"/>
  <c r="F21" i="2"/>
  <c r="F16" i="2"/>
  <c r="F14" i="2"/>
  <c r="F18" i="2"/>
  <c r="F22" i="2"/>
  <c r="F12" i="2"/>
  <c r="F20" i="2"/>
  <c r="F15" i="2"/>
  <c r="F19" i="2"/>
  <c r="F11" i="2"/>
  <c r="E6" i="2"/>
  <c r="F24" i="2" l="1"/>
  <c r="D8" i="2"/>
  <c r="A2" i="4" s="1"/>
  <c r="B41" i="2"/>
  <c r="B42" i="2"/>
  <c r="B40" i="2"/>
  <c r="G4" i="4"/>
  <c r="G32" i="4" l="1"/>
  <c r="H32" i="4" l="1"/>
  <c r="F32" i="4" l="1"/>
  <c r="B12" i="2" l="1"/>
  <c r="J32" i="4"/>
  <c r="H4" i="4"/>
  <c r="F4" i="4"/>
  <c r="F8" i="4" l="1"/>
  <c r="B13" i="2"/>
  <c r="N31" i="4" l="1"/>
  <c r="K30" i="4"/>
  <c r="H29" i="4"/>
  <c r="L29" i="4" s="1"/>
  <c r="N27" i="4"/>
  <c r="K26" i="4"/>
  <c r="H25" i="4"/>
  <c r="L25" i="4" s="1"/>
  <c r="N23" i="4"/>
  <c r="K22" i="4"/>
  <c r="H21" i="4"/>
  <c r="L21" i="4" s="1"/>
  <c r="N19" i="4"/>
  <c r="K18" i="4"/>
  <c r="H17" i="4"/>
  <c r="L17" i="4" s="1"/>
  <c r="N15" i="4"/>
  <c r="K14" i="4"/>
  <c r="H13" i="4"/>
  <c r="L13" i="4" s="1"/>
  <c r="N11" i="4"/>
  <c r="K10" i="4"/>
  <c r="H9" i="4"/>
  <c r="L9" i="4" s="1"/>
  <c r="H22" i="4"/>
  <c r="H18" i="4"/>
  <c r="L18" i="4" s="1"/>
  <c r="K15" i="4"/>
  <c r="N12" i="4"/>
  <c r="H10" i="4"/>
  <c r="L10" i="4" s="1"/>
  <c r="F30" i="4"/>
  <c r="J27" i="4"/>
  <c r="M24" i="4"/>
  <c r="F22" i="4"/>
  <c r="J19" i="4"/>
  <c r="M16" i="4"/>
  <c r="F14" i="4"/>
  <c r="J11" i="4"/>
  <c r="M8" i="4"/>
  <c r="N29" i="4"/>
  <c r="H27" i="4"/>
  <c r="L27" i="4" s="1"/>
  <c r="K24" i="4"/>
  <c r="N21" i="4"/>
  <c r="H19" i="4"/>
  <c r="K16" i="4"/>
  <c r="N13" i="4"/>
  <c r="H11" i="4"/>
  <c r="L11" i="4" s="1"/>
  <c r="K8" i="4"/>
  <c r="F16" i="4"/>
  <c r="F12" i="4"/>
  <c r="M31" i="4"/>
  <c r="J30" i="4"/>
  <c r="F29" i="4"/>
  <c r="M27" i="4"/>
  <c r="J26" i="4"/>
  <c r="F25" i="4"/>
  <c r="M23" i="4"/>
  <c r="J22" i="4"/>
  <c r="F21" i="4"/>
  <c r="M19" i="4"/>
  <c r="J18" i="4"/>
  <c r="F17" i="4"/>
  <c r="M15" i="4"/>
  <c r="J14" i="4"/>
  <c r="F13" i="4"/>
  <c r="M11" i="4"/>
  <c r="J10" i="4"/>
  <c r="F9" i="4"/>
  <c r="K31" i="4"/>
  <c r="H30" i="4"/>
  <c r="L30" i="4" s="1"/>
  <c r="N28" i="4"/>
  <c r="K27" i="4"/>
  <c r="H26" i="4"/>
  <c r="N24" i="4"/>
  <c r="K23" i="4"/>
  <c r="N20" i="4"/>
  <c r="K19" i="4"/>
  <c r="N16" i="4"/>
  <c r="H14" i="4"/>
  <c r="K11" i="4"/>
  <c r="N8" i="4"/>
  <c r="J31" i="4"/>
  <c r="M28" i="4"/>
  <c r="F26" i="4"/>
  <c r="J23" i="4"/>
  <c r="M20" i="4"/>
  <c r="F18" i="4"/>
  <c r="J15" i="4"/>
  <c r="M12" i="4"/>
  <c r="F10" i="4"/>
  <c r="H31" i="4"/>
  <c r="L31" i="4" s="1"/>
  <c r="K28" i="4"/>
  <c r="N25" i="4"/>
  <c r="H23" i="4"/>
  <c r="L23" i="4" s="1"/>
  <c r="K20" i="4"/>
  <c r="N17" i="4"/>
  <c r="H15" i="4"/>
  <c r="L15" i="4" s="1"/>
  <c r="K12" i="4"/>
  <c r="N9" i="4"/>
  <c r="J17" i="4"/>
  <c r="J13" i="4"/>
  <c r="J9" i="4"/>
  <c r="F31" i="4"/>
  <c r="M29" i="4"/>
  <c r="J28" i="4"/>
  <c r="F27" i="4"/>
  <c r="M25" i="4"/>
  <c r="J24" i="4"/>
  <c r="F23" i="4"/>
  <c r="M21" i="4"/>
  <c r="J20" i="4"/>
  <c r="F19" i="4"/>
  <c r="M17" i="4"/>
  <c r="J16" i="4"/>
  <c r="F15" i="4"/>
  <c r="M13" i="4"/>
  <c r="J12" i="4"/>
  <c r="F11" i="4"/>
  <c r="M9" i="4"/>
  <c r="J8" i="4"/>
  <c r="N30" i="4"/>
  <c r="K29" i="4"/>
  <c r="H28" i="4"/>
  <c r="L28" i="4" s="1"/>
  <c r="N26" i="4"/>
  <c r="K25" i="4"/>
  <c r="H24" i="4"/>
  <c r="N22" i="4"/>
  <c r="K21" i="4"/>
  <c r="H20" i="4"/>
  <c r="N18" i="4"/>
  <c r="K17" i="4"/>
  <c r="H16" i="4"/>
  <c r="N14" i="4"/>
  <c r="K13" i="4"/>
  <c r="H12" i="4"/>
  <c r="L12" i="4" s="1"/>
  <c r="N10" i="4"/>
  <c r="K9" i="4"/>
  <c r="H8" i="4"/>
  <c r="M30" i="4"/>
  <c r="J29" i="4"/>
  <c r="F28" i="4"/>
  <c r="M26" i="4"/>
  <c r="J25" i="4"/>
  <c r="F24" i="4"/>
  <c r="M22" i="4"/>
  <c r="J21" i="4"/>
  <c r="F20" i="4"/>
  <c r="M18" i="4"/>
  <c r="M14" i="4"/>
  <c r="M10" i="4"/>
  <c r="I31" i="4"/>
  <c r="C34" i="2" s="1"/>
  <c r="I19" i="4"/>
  <c r="C22" i="2" s="1"/>
  <c r="I22" i="4"/>
  <c r="C25" i="2" s="1"/>
  <c r="I12" i="4"/>
  <c r="C15" i="2" s="1"/>
  <c r="I11" i="4"/>
  <c r="C14" i="2" s="1"/>
  <c r="I21" i="4"/>
  <c r="C24" i="2" s="1"/>
  <c r="I10" i="4"/>
  <c r="C13" i="2" s="1"/>
  <c r="I15" i="4"/>
  <c r="C18" i="2" s="1"/>
  <c r="I25" i="4"/>
  <c r="C28" i="2" s="1"/>
  <c r="I14" i="4"/>
  <c r="C17" i="2" s="1"/>
  <c r="I30" i="4"/>
  <c r="C33" i="2" s="1"/>
  <c r="I24" i="4"/>
  <c r="C27" i="2" s="1"/>
  <c r="I18" i="4"/>
  <c r="C21" i="2" s="1"/>
  <c r="I13" i="4"/>
  <c r="C16" i="2" s="1"/>
  <c r="I8" i="4"/>
  <c r="C11" i="2" s="1"/>
  <c r="I17" i="4"/>
  <c r="C20" i="2" s="1"/>
  <c r="I28" i="4"/>
  <c r="C31" i="2" s="1"/>
  <c r="I27" i="4"/>
  <c r="C30" i="2" s="1"/>
  <c r="I16" i="4"/>
  <c r="C19" i="2" s="1"/>
  <c r="I26" i="4"/>
  <c r="C29" i="2" s="1"/>
  <c r="I20" i="4"/>
  <c r="C23" i="2" s="1"/>
  <c r="I9" i="4"/>
  <c r="C12" i="2" s="1"/>
  <c r="I29" i="4"/>
  <c r="C32" i="2" s="1"/>
  <c r="I23" i="4"/>
  <c r="C26" i="2" s="1"/>
  <c r="B14" i="2"/>
  <c r="H36" i="4" l="1"/>
  <c r="F36" i="4"/>
  <c r="F35" i="4"/>
  <c r="H35" i="4"/>
  <c r="L14" i="4"/>
  <c r="L19" i="4"/>
  <c r="F34" i="4"/>
  <c r="L16" i="4"/>
  <c r="L20" i="4"/>
  <c r="G12" i="4"/>
  <c r="G29" i="4"/>
  <c r="G14" i="4"/>
  <c r="G22" i="4"/>
  <c r="G9" i="4"/>
  <c r="G27" i="4"/>
  <c r="G13" i="4"/>
  <c r="G21" i="4"/>
  <c r="G18" i="4"/>
  <c r="L22" i="4"/>
  <c r="G10" i="4"/>
  <c r="G17" i="4"/>
  <c r="G31" i="4"/>
  <c r="G28" i="4"/>
  <c r="G26" i="4"/>
  <c r="G11" i="4"/>
  <c r="G24" i="4"/>
  <c r="G25" i="4"/>
  <c r="G15" i="4"/>
  <c r="G16" i="4"/>
  <c r="G30" i="4"/>
  <c r="L26" i="4"/>
  <c r="H34" i="4"/>
  <c r="G23" i="4"/>
  <c r="G20" i="4"/>
  <c r="G19" i="4"/>
  <c r="G8" i="4"/>
  <c r="I34" i="4"/>
  <c r="L24" i="4"/>
  <c r="L8" i="4"/>
  <c r="B15" i="2"/>
  <c r="G36" i="4" l="1"/>
  <c r="G35" i="4"/>
  <c r="O36" i="4"/>
  <c r="G41" i="2"/>
  <c r="M35" i="4" s="1"/>
  <c r="D41" i="2"/>
  <c r="J35" i="4" s="1"/>
  <c r="H41" i="2"/>
  <c r="N35" i="4" s="1"/>
  <c r="E41" i="2"/>
  <c r="K35" i="4" s="1"/>
  <c r="F41" i="2"/>
  <c r="L35" i="4" s="1"/>
  <c r="H40" i="2"/>
  <c r="N34" i="4" s="1"/>
  <c r="F40" i="2"/>
  <c r="L34" i="4" s="1"/>
  <c r="E40" i="2"/>
  <c r="K34" i="4" s="1"/>
  <c r="G40" i="2"/>
  <c r="M34" i="4" s="1"/>
  <c r="D40" i="2"/>
  <c r="J34" i="4" s="1"/>
  <c r="D42" i="2"/>
  <c r="J36" i="4" s="1"/>
  <c r="F42" i="2"/>
  <c r="L36" i="4" s="1"/>
  <c r="G42" i="2"/>
  <c r="M36" i="4" s="1"/>
  <c r="E42" i="2"/>
  <c r="K36" i="4" s="1"/>
  <c r="H42" i="2"/>
  <c r="N36" i="4" s="1"/>
  <c r="O35" i="4"/>
  <c r="O34" i="4"/>
  <c r="G34" i="4"/>
  <c r="B16" i="2"/>
  <c r="B17" i="2" l="1"/>
  <c r="B18" i="2" l="1"/>
  <c r="B19" i="2" l="1"/>
  <c r="B20" i="2" l="1"/>
  <c r="B21" i="2" l="1"/>
  <c r="B22" i="2" l="1"/>
  <c r="B23" i="2" l="1"/>
  <c r="B24" i="2" l="1"/>
  <c r="B25" i="2" l="1"/>
  <c r="B26" i="2" l="1"/>
  <c r="B27" i="2" l="1"/>
  <c r="B28" i="2" l="1"/>
  <c r="B29" i="2" l="1"/>
  <c r="B30" i="2" l="1"/>
  <c r="B31" i="2" l="1"/>
  <c r="B32" i="2" l="1"/>
  <c r="B33" i="2" l="1"/>
  <c r="B34" i="2" l="1"/>
</calcChain>
</file>

<file path=xl/sharedStrings.xml><?xml version="1.0" encoding="utf-8"?>
<sst xmlns="http://schemas.openxmlformats.org/spreadsheetml/2006/main" count="1848" uniqueCount="268">
  <si>
    <t>Aggregate Impact</t>
  </si>
  <si>
    <t>Hour Ending</t>
  </si>
  <si>
    <t>10th%ile</t>
  </si>
  <si>
    <t>30th%ile</t>
  </si>
  <si>
    <t>50th%ile</t>
  </si>
  <si>
    <t>70th%ile</t>
  </si>
  <si>
    <t>90th%ile</t>
  </si>
  <si>
    <t>10th</t>
  </si>
  <si>
    <t>30th</t>
  </si>
  <si>
    <t>50th</t>
  </si>
  <si>
    <t>70th</t>
  </si>
  <si>
    <t>90th</t>
  </si>
  <si>
    <t>Daily</t>
  </si>
  <si>
    <t>Type of Results:</t>
  </si>
  <si>
    <t>PCTILE10_hr1</t>
  </si>
  <si>
    <t>PCTILE10_hr2</t>
  </si>
  <si>
    <t>PCTILE10_hr3</t>
  </si>
  <si>
    <t>PCTILE10_hr4</t>
  </si>
  <si>
    <t>PCTILE10_hr5</t>
  </si>
  <si>
    <t>PCTILE10_hr6</t>
  </si>
  <si>
    <t>PCTILE10_hr7</t>
  </si>
  <si>
    <t>PCTILE10_hr8</t>
  </si>
  <si>
    <t>PCTILE10_hr9</t>
  </si>
  <si>
    <t>PCTILE10_hr10</t>
  </si>
  <si>
    <t>PCTILE10_hr11</t>
  </si>
  <si>
    <t>PCTILE10_hr12</t>
  </si>
  <si>
    <t>PCTILE10_hr13</t>
  </si>
  <si>
    <t>PCTILE10_hr14</t>
  </si>
  <si>
    <t>PCTILE10_hr15</t>
  </si>
  <si>
    <t>PCTILE10_hr16</t>
  </si>
  <si>
    <t>PCTILE10_hr17</t>
  </si>
  <si>
    <t>PCTILE10_hr18</t>
  </si>
  <si>
    <t>PCTILE10_hr19</t>
  </si>
  <si>
    <t>PCTILE10_hr20</t>
  </si>
  <si>
    <t>PCTILE10_hr21</t>
  </si>
  <si>
    <t>PCTILE10_hr22</t>
  </si>
  <si>
    <t>PCTILE10_hr23</t>
  </si>
  <si>
    <t>PCTILE10_hr24</t>
  </si>
  <si>
    <t>PCTILE30_hr1</t>
  </si>
  <si>
    <t>PCTILE30_hr2</t>
  </si>
  <si>
    <t>PCTILE30_hr3</t>
  </si>
  <si>
    <t>PCTILE30_hr4</t>
  </si>
  <si>
    <t>PCTILE30_hr5</t>
  </si>
  <si>
    <t>PCTILE30_hr6</t>
  </si>
  <si>
    <t>PCTILE30_hr7</t>
  </si>
  <si>
    <t>PCTILE30_hr8</t>
  </si>
  <si>
    <t>PCTILE30_hr9</t>
  </si>
  <si>
    <t>PCTILE30_hr10</t>
  </si>
  <si>
    <t>PCTILE30_hr11</t>
  </si>
  <si>
    <t>PCTILE30_hr12</t>
  </si>
  <si>
    <t>PCTILE30_hr13</t>
  </si>
  <si>
    <t>PCTILE30_hr14</t>
  </si>
  <si>
    <t>PCTILE30_hr15</t>
  </si>
  <si>
    <t>PCTILE30_hr16</t>
  </si>
  <si>
    <t>PCTILE30_hr17</t>
  </si>
  <si>
    <t>PCTILE30_hr18</t>
  </si>
  <si>
    <t>PCTILE30_hr19</t>
  </si>
  <si>
    <t>PCTILE30_hr20</t>
  </si>
  <si>
    <t>PCTILE30_hr21</t>
  </si>
  <si>
    <t>PCTILE30_hr22</t>
  </si>
  <si>
    <t>PCTILE30_hr23</t>
  </si>
  <si>
    <t>PCTILE30_hr24</t>
  </si>
  <si>
    <t>PCTILE50_hr1</t>
  </si>
  <si>
    <t>PCTILE50_hr2</t>
  </si>
  <si>
    <t>PCTILE50_hr3</t>
  </si>
  <si>
    <t>PCTILE50_hr4</t>
  </si>
  <si>
    <t>PCTILE50_hr5</t>
  </si>
  <si>
    <t>PCTILE50_hr6</t>
  </si>
  <si>
    <t>PCTILE50_hr7</t>
  </si>
  <si>
    <t>PCTILE50_hr8</t>
  </si>
  <si>
    <t>PCTILE50_hr9</t>
  </si>
  <si>
    <t>PCTILE50_hr10</t>
  </si>
  <si>
    <t>PCTILE50_hr11</t>
  </si>
  <si>
    <t>PCTILE50_hr12</t>
  </si>
  <si>
    <t>PCTILE50_hr13</t>
  </si>
  <si>
    <t>PCTILE50_hr14</t>
  </si>
  <si>
    <t>PCTILE50_hr15</t>
  </si>
  <si>
    <t>PCTILE50_hr16</t>
  </si>
  <si>
    <t>PCTILE50_hr17</t>
  </si>
  <si>
    <t>PCTILE50_hr18</t>
  </si>
  <si>
    <t>PCTILE50_hr19</t>
  </si>
  <si>
    <t>PCTILE50_hr20</t>
  </si>
  <si>
    <t>PCTILE50_hr21</t>
  </si>
  <si>
    <t>PCTILE50_hr22</t>
  </si>
  <si>
    <t>PCTILE50_hr23</t>
  </si>
  <si>
    <t>PCTILE50_hr24</t>
  </si>
  <si>
    <t>PCTILE70_hr1</t>
  </si>
  <si>
    <t>PCTILE70_hr2</t>
  </si>
  <si>
    <t>PCTILE70_hr3</t>
  </si>
  <si>
    <t>PCTILE70_hr4</t>
  </si>
  <si>
    <t>PCTILE70_hr5</t>
  </si>
  <si>
    <t>PCTILE70_hr6</t>
  </si>
  <si>
    <t>PCTILE70_hr7</t>
  </si>
  <si>
    <t>PCTILE70_hr8</t>
  </si>
  <si>
    <t>PCTILE70_hr9</t>
  </si>
  <si>
    <t>PCTILE70_hr10</t>
  </si>
  <si>
    <t>PCTILE70_hr11</t>
  </si>
  <si>
    <t>PCTILE70_hr12</t>
  </si>
  <si>
    <t>PCTILE70_hr13</t>
  </si>
  <si>
    <t>PCTILE70_hr14</t>
  </si>
  <si>
    <t>PCTILE70_hr15</t>
  </si>
  <si>
    <t>PCTILE70_hr16</t>
  </si>
  <si>
    <t>PCTILE70_hr17</t>
  </si>
  <si>
    <t>PCTILE70_hr18</t>
  </si>
  <si>
    <t>PCTILE70_hr19</t>
  </si>
  <si>
    <t>PCTILE70_hr20</t>
  </si>
  <si>
    <t>PCTILE70_hr21</t>
  </si>
  <si>
    <t>PCTILE70_hr22</t>
  </si>
  <si>
    <t>PCTILE70_hr23</t>
  </si>
  <si>
    <t>PCTILE70_hr24</t>
  </si>
  <si>
    <t>PCTILE90_hr1</t>
  </si>
  <si>
    <t>PCTILE90_hr2</t>
  </si>
  <si>
    <t>PCTILE90_hr3</t>
  </si>
  <si>
    <t>PCTILE90_hr4</t>
  </si>
  <si>
    <t>PCTILE90_hr5</t>
  </si>
  <si>
    <t>PCTILE90_hr6</t>
  </si>
  <si>
    <t>PCTILE90_hr7</t>
  </si>
  <si>
    <t>PCTILE90_hr8</t>
  </si>
  <si>
    <t>PCTILE90_hr9</t>
  </si>
  <si>
    <t>PCTILE90_hr10</t>
  </si>
  <si>
    <t>PCTILE90_hr11</t>
  </si>
  <si>
    <t>PCTILE90_hr12</t>
  </si>
  <si>
    <t>PCTILE90_hr13</t>
  </si>
  <si>
    <t>PCTILE90_hr14</t>
  </si>
  <si>
    <t>PCTILE90_hr15</t>
  </si>
  <si>
    <t>PCTILE90_hr16</t>
  </si>
  <si>
    <t>PCTILE90_hr17</t>
  </si>
  <si>
    <t>PCTILE90_hr18</t>
  </si>
  <si>
    <t>PCTILE90_hr19</t>
  </si>
  <si>
    <t>PCTILE90_hr20</t>
  </si>
  <si>
    <t>PCTILE90_hr21</t>
  </si>
  <si>
    <t>PCTILE90_hr22</t>
  </si>
  <si>
    <t>PCTILE90_hr23</t>
  </si>
  <si>
    <t>PCTILE90_hr24</t>
  </si>
  <si>
    <t>temp_hr1</t>
  </si>
  <si>
    <t>temp_hr2</t>
  </si>
  <si>
    <t>temp_hr3</t>
  </si>
  <si>
    <t>temp_hr4</t>
  </si>
  <si>
    <t>temp_hr5</t>
  </si>
  <si>
    <t>temp_hr6</t>
  </si>
  <si>
    <t>temp_hr7</t>
  </si>
  <si>
    <t>temp_hr8</t>
  </si>
  <si>
    <t>temp_hr9</t>
  </si>
  <si>
    <t>temp_hr10</t>
  </si>
  <si>
    <t>temp_hr11</t>
  </si>
  <si>
    <t>temp_hr12</t>
  </si>
  <si>
    <t>temp_hr13</t>
  </si>
  <si>
    <t>temp_hr14</t>
  </si>
  <si>
    <t>temp_hr15</t>
  </si>
  <si>
    <t>temp_hr16</t>
  </si>
  <si>
    <t>temp_hr17</t>
  </si>
  <si>
    <t>temp_hr18</t>
  </si>
  <si>
    <t>temp_hr19</t>
  </si>
  <si>
    <t>temp_hr20</t>
  </si>
  <si>
    <t>temp_hr21</t>
  </si>
  <si>
    <t>temp_hr22</t>
  </si>
  <si>
    <t>temp_hr23</t>
  </si>
  <si>
    <t>temp_hr24</t>
  </si>
  <si>
    <r>
      <t>Weighted Average Temperature (</t>
    </r>
    <r>
      <rPr>
        <b/>
        <vertAlign val="superscript"/>
        <sz val="11"/>
        <color indexed="9"/>
        <rFont val="Arial Narrow"/>
        <family val="2"/>
      </rPr>
      <t>o</t>
    </r>
    <r>
      <rPr>
        <b/>
        <sz val="11"/>
        <color indexed="9"/>
        <rFont val="Arial Narrow"/>
        <family val="2"/>
      </rPr>
      <t>F)</t>
    </r>
  </si>
  <si>
    <t>Ref_hr1</t>
  </si>
  <si>
    <t>Ref_hr2</t>
  </si>
  <si>
    <t>Ref_hr3</t>
  </si>
  <si>
    <t>Ref_hr4</t>
  </si>
  <si>
    <t>Ref_hr5</t>
  </si>
  <si>
    <t>Ref_hr6</t>
  </si>
  <si>
    <t>Ref_hr7</t>
  </si>
  <si>
    <t>Ref_hr8</t>
  </si>
  <si>
    <t>Ref_hr9</t>
  </si>
  <si>
    <t>Ref_hr10</t>
  </si>
  <si>
    <t>Ref_hr11</t>
  </si>
  <si>
    <t>Ref_hr12</t>
  </si>
  <si>
    <t>Ref_hr13</t>
  </si>
  <si>
    <t>Ref_hr14</t>
  </si>
  <si>
    <t>Ref_hr15</t>
  </si>
  <si>
    <t>Ref_hr16</t>
  </si>
  <si>
    <t>Ref_hr17</t>
  </si>
  <si>
    <t>Ref_hr18</t>
  </si>
  <si>
    <t>Ref_hr19</t>
  </si>
  <si>
    <t>Ref_hr20</t>
  </si>
  <si>
    <t>Ref_hr21</t>
  </si>
  <si>
    <t>Ref_hr22</t>
  </si>
  <si>
    <t>Ref_hr23</t>
  </si>
  <si>
    <t>Ref_hr24</t>
  </si>
  <si>
    <r>
      <t>Cooling
Degree
Hours
(Base 75</t>
    </r>
    <r>
      <rPr>
        <b/>
        <vertAlign val="superscript"/>
        <sz val="11"/>
        <color indexed="9"/>
        <rFont val="Arial Narrow"/>
        <family val="2"/>
      </rPr>
      <t xml:space="preserve">o </t>
    </r>
    <r>
      <rPr>
        <b/>
        <sz val="11"/>
        <color indexed="9"/>
        <rFont val="Arial Narrow"/>
        <family val="2"/>
      </rPr>
      <t>F)</t>
    </r>
  </si>
  <si>
    <t>cdh calcs</t>
  </si>
  <si>
    <t>Two-way tab flag</t>
  </si>
  <si>
    <t>By Period:</t>
  </si>
  <si>
    <t>Avg evt hours</t>
  </si>
  <si>
    <t xml:space="preserve"> Number of Accounts Enrolled:</t>
  </si>
  <si>
    <t>Enrollment</t>
  </si>
  <si>
    <t>DayType</t>
  </si>
  <si>
    <t>Enrolled</t>
  </si>
  <si>
    <t>summer</t>
  </si>
  <si>
    <t>SEs by Period</t>
  </si>
  <si>
    <t>Period</t>
  </si>
  <si>
    <t>Allday</t>
  </si>
  <si>
    <t>Peak</t>
  </si>
  <si>
    <t>Part-Peak</t>
  </si>
  <si>
    <t>ResultType</t>
  </si>
  <si>
    <t>Average per Enrolled Customer</t>
  </si>
  <si>
    <t>Confidentiality flag</t>
  </si>
  <si>
    <t>Average % Load Impact</t>
  </si>
  <si>
    <t>Month</t>
  </si>
  <si>
    <t>April</t>
  </si>
  <si>
    <t>August</t>
  </si>
  <si>
    <t>December</t>
  </si>
  <si>
    <t>February</t>
  </si>
  <si>
    <t>January</t>
  </si>
  <si>
    <t>July</t>
  </si>
  <si>
    <t>June</t>
  </si>
  <si>
    <t>March</t>
  </si>
  <si>
    <t>May</t>
  </si>
  <si>
    <t>November</t>
  </si>
  <si>
    <t>October</t>
  </si>
  <si>
    <t>September</t>
  </si>
  <si>
    <t>stderrallday</t>
  </si>
  <si>
    <t>stderrpartpeak</t>
  </si>
  <si>
    <t>stderrpeak</t>
  </si>
  <si>
    <t>Climate</t>
  </si>
  <si>
    <t>All</t>
  </si>
  <si>
    <t>Coastal</t>
  </si>
  <si>
    <t>Inland</t>
  </si>
  <si>
    <t>Climate Zone:</t>
  </si>
  <si>
    <t>Rate</t>
  </si>
  <si>
    <t>TOU-DR</t>
  </si>
  <si>
    <t>TOU-DR-P</t>
  </si>
  <si>
    <t>Rate:</t>
  </si>
  <si>
    <t>Option</t>
  </si>
  <si>
    <t>Time-Of-Use Load Impact</t>
  </si>
  <si>
    <t>Critical Peak Pricing Load Impact</t>
  </si>
  <si>
    <t>option</t>
  </si>
  <si>
    <t>September 1, 2017</t>
  </si>
  <si>
    <t>September 2, 2017</t>
  </si>
  <si>
    <t>August 31, 2017</t>
  </si>
  <si>
    <t>Options Error</t>
  </si>
  <si>
    <t>Day Type</t>
  </si>
  <si>
    <t>April Average Weekday</t>
  </si>
  <si>
    <t>August Average Weekday</t>
  </si>
  <si>
    <t>December Average Weekday</t>
  </si>
  <si>
    <t>February Average Weekday</t>
  </si>
  <si>
    <t>January Average Weekday</t>
  </si>
  <si>
    <t>July Average Weekday</t>
  </si>
  <si>
    <t>June Average Weekday</t>
  </si>
  <si>
    <t>March Average Weekday</t>
  </si>
  <si>
    <t>May Average Weekday</t>
  </si>
  <si>
    <t>November Average Weekday</t>
  </si>
  <si>
    <t>October Average Weekday</t>
  </si>
  <si>
    <t>September Average Weekday</t>
  </si>
  <si>
    <t>April System Peak Day</t>
  </si>
  <si>
    <t>August System Peak Day</t>
  </si>
  <si>
    <t>December System Peak Day</t>
  </si>
  <si>
    <t>February System Peak Day</t>
  </si>
  <si>
    <t>January System Peak Day</t>
  </si>
  <si>
    <t>July System Peak Day</t>
  </si>
  <si>
    <t>June System Peak Day</t>
  </si>
  <si>
    <t>March System Peak Day</t>
  </si>
  <si>
    <t>May System Peak Day</t>
  </si>
  <si>
    <t>November System Peak Day</t>
  </si>
  <si>
    <t>October System Peak Day</t>
  </si>
  <si>
    <t>September System Peak Day</t>
  </si>
  <si>
    <t>Day Type/Event Day:</t>
  </si>
  <si>
    <t>Load Impact Type</t>
  </si>
  <si>
    <t>San Diego Gas &amp; Electric Residential Time of Use and CPP</t>
  </si>
  <si>
    <t>CPP Event Hours</t>
  </si>
  <si>
    <t>TOU Peak Period</t>
  </si>
  <si>
    <t>TOU Off-Peak Period</t>
  </si>
  <si>
    <t>Color Coding Legend</t>
  </si>
  <si>
    <t>Average Weekday Event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</si>
</sst>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[$-409]mmmm\ d\,\ yyyy;@"/>
    <numFmt numFmtId="166" formatCode="0.0%"/>
    <numFmt numFmtId="167" formatCode="0.0"/>
    <numFmt numFmtId="168" formatCode="0.000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sz val="11"/>
      <color indexed="9"/>
      <name val="Arial Narrow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10"/>
      <color indexed="9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1"/>
      <color indexed="9"/>
      <name val="Arial"/>
      <family val="2"/>
    </font>
    <font>
      <sz val="11"/>
      <name val="Arial"/>
      <family val="2"/>
    </font>
    <font>
      <sz val="10"/>
      <color indexed="9"/>
      <name val="Franklin Gothic Demi Cond"/>
      <family val="2"/>
    </font>
    <font>
      <b/>
      <vertAlign val="superscript"/>
      <sz val="11"/>
      <color indexed="9"/>
      <name val="Arial Narrow"/>
      <family val="2"/>
    </font>
    <font>
      <b/>
      <sz val="11"/>
      <name val="Arial Narrow"/>
      <family val="2"/>
    </font>
    <font>
      <b/>
      <sz val="11"/>
      <name val="Calibri"/>
      <family val="2"/>
      <scheme val="minor"/>
    </font>
    <font>
      <u/>
      <sz val="10"/>
      <color theme="1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indexed="9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C257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7EEF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56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56"/>
      </left>
      <right/>
      <top/>
      <bottom style="medium">
        <color indexed="56"/>
      </bottom>
      <diagonal/>
    </border>
    <border>
      <left style="medium">
        <color indexed="56"/>
      </left>
      <right style="thin">
        <color indexed="56"/>
      </right>
      <top/>
      <bottom style="medium">
        <color indexed="56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 style="medium">
        <color indexed="56"/>
      </left>
      <right/>
      <top/>
      <bottom style="thin">
        <color indexed="64"/>
      </bottom>
      <diagonal/>
    </border>
    <border>
      <left style="medium">
        <color indexed="56"/>
      </left>
      <right style="medium">
        <color indexed="56"/>
      </right>
      <top/>
      <bottom style="thin">
        <color indexed="5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/>
      <top style="medium">
        <color indexed="9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56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9"/>
      </top>
      <bottom/>
      <diagonal/>
    </border>
    <border>
      <left style="medium">
        <color indexed="9"/>
      </left>
      <right style="medium">
        <color theme="0"/>
      </right>
      <top style="medium">
        <color indexed="9"/>
      </top>
      <bottom/>
      <diagonal/>
    </border>
    <border>
      <left style="medium">
        <color indexed="9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9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 style="medium">
        <color indexed="9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 style="medium">
        <color indexed="56"/>
      </right>
      <top style="medium">
        <color indexed="9"/>
      </top>
      <bottom/>
      <diagonal/>
    </border>
    <border>
      <left style="medium">
        <color theme="0"/>
      </left>
      <right style="medium">
        <color indexed="56"/>
      </right>
      <top/>
      <bottom/>
      <diagonal/>
    </border>
    <border>
      <left style="medium">
        <color theme="0"/>
      </left>
      <right/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/>
      <diagonal/>
    </border>
    <border>
      <left/>
      <right style="medium">
        <color indexed="64"/>
      </right>
      <top style="thin">
        <color theme="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9"/>
      </bottom>
      <diagonal/>
    </border>
    <border>
      <left style="medium">
        <color indexed="64"/>
      </left>
      <right/>
      <top/>
      <bottom style="medium">
        <color indexed="56"/>
      </bottom>
      <diagonal/>
    </border>
    <border>
      <left/>
      <right style="thin">
        <color indexed="56"/>
      </right>
      <top/>
      <bottom style="medium">
        <color indexed="56"/>
      </bottom>
      <diagonal/>
    </border>
    <border>
      <left/>
      <right/>
      <top/>
      <bottom style="medium">
        <color indexed="56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04">
    <xf numFmtId="0" fontId="0" fillId="0" borderId="0" xfId="0"/>
    <xf numFmtId="0" fontId="0" fillId="0" borderId="0" xfId="0" quotePrefix="1" applyAlignment="1">
      <alignment horizontal="left"/>
    </xf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Fill="1"/>
    <xf numFmtId="0" fontId="6" fillId="0" borderId="0" xfId="0" applyFont="1"/>
    <xf numFmtId="0" fontId="4" fillId="0" borderId="5" xfId="0" applyFont="1" applyBorder="1" applyAlignment="1">
      <alignment horizontal="center"/>
    </xf>
    <xf numFmtId="0" fontId="13" fillId="2" borderId="0" xfId="0" applyFont="1" applyFill="1" applyAlignment="1">
      <alignment horizontal="left"/>
    </xf>
    <xf numFmtId="15" fontId="0" fillId="0" borderId="0" xfId="0" applyNumberFormat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/>
    </xf>
    <xf numFmtId="167" fontId="0" fillId="0" borderId="0" xfId="0" applyNumberFormat="1"/>
    <xf numFmtId="164" fontId="9" fillId="0" borderId="10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/>
    </xf>
    <xf numFmtId="0" fontId="0" fillId="0" borderId="0" xfId="0" applyFill="1" applyAlignment="1">
      <alignment horizontal="left"/>
    </xf>
    <xf numFmtId="15" fontId="1" fillId="0" borderId="0" xfId="0" applyNumberFormat="1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1" fillId="3" borderId="0" xfId="0" applyFont="1" applyFill="1"/>
    <xf numFmtId="2" fontId="0" fillId="0" borderId="0" xfId="0" applyNumberFormat="1"/>
    <xf numFmtId="1" fontId="0" fillId="0" borderId="0" xfId="0" applyNumberFormat="1"/>
    <xf numFmtId="166" fontId="15" fillId="0" borderId="14" xfId="1" applyNumberFormat="1" applyFont="1" applyBorder="1" applyAlignment="1">
      <alignment horizontal="center"/>
    </xf>
    <xf numFmtId="166" fontId="15" fillId="0" borderId="15" xfId="1" applyNumberFormat="1" applyFont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Continuous"/>
    </xf>
    <xf numFmtId="0" fontId="5" fillId="4" borderId="7" xfId="0" applyFont="1" applyFill="1" applyBorder="1" applyAlignment="1">
      <alignment horizontal="centerContinuous"/>
    </xf>
    <xf numFmtId="0" fontId="5" fillId="4" borderId="3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wrapText="1"/>
    </xf>
    <xf numFmtId="0" fontId="5" fillId="4" borderId="13" xfId="0" applyFont="1" applyFill="1" applyBorder="1" applyAlignment="1">
      <alignment horizontal="center" wrapText="1"/>
    </xf>
    <xf numFmtId="49" fontId="0" fillId="0" borderId="0" xfId="0" applyNumberFormat="1"/>
    <xf numFmtId="0" fontId="17" fillId="0" borderId="0" xfId="2" applyAlignment="1">
      <alignment vertical="center"/>
    </xf>
    <xf numFmtId="49" fontId="1" fillId="0" borderId="0" xfId="0" applyNumberFormat="1" applyFont="1"/>
    <xf numFmtId="0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Fill="1" applyBorder="1" applyAlignment="1">
      <alignment horizontal="center" vertical="center" wrapText="1"/>
    </xf>
    <xf numFmtId="0" fontId="18" fillId="4" borderId="27" xfId="0" quotePrefix="1" applyFont="1" applyFill="1" applyBorder="1" applyAlignment="1">
      <alignment horizontal="left" vertical="center"/>
    </xf>
    <xf numFmtId="165" fontId="15" fillId="0" borderId="1" xfId="0" applyNumberFormat="1" applyFont="1" applyFill="1" applyBorder="1" applyAlignment="1">
      <alignment horizontal="center" vertical="center"/>
    </xf>
    <xf numFmtId="0" fontId="18" fillId="4" borderId="28" xfId="0" quotePrefix="1" applyFont="1" applyFill="1" applyBorder="1" applyAlignment="1">
      <alignment horizontal="left" vertical="center"/>
    </xf>
    <xf numFmtId="0" fontId="18" fillId="4" borderId="29" xfId="0" quotePrefix="1" applyFont="1" applyFill="1" applyBorder="1" applyAlignment="1">
      <alignment horizontal="left" vertical="center"/>
    </xf>
    <xf numFmtId="0" fontId="16" fillId="5" borderId="0" xfId="0" applyFont="1" applyFill="1"/>
    <xf numFmtId="0" fontId="0" fillId="5" borderId="0" xfId="0" applyFill="1"/>
    <xf numFmtId="0" fontId="0" fillId="5" borderId="0" xfId="0" applyFill="1" applyAlignment="1">
      <alignment horizontal="left"/>
    </xf>
    <xf numFmtId="0" fontId="10" fillId="5" borderId="0" xfId="0" applyFont="1" applyFill="1" applyBorder="1" applyAlignment="1">
      <alignment horizontal="left"/>
    </xf>
    <xf numFmtId="0" fontId="7" fillId="5" borderId="0" xfId="0" applyFont="1" applyFill="1" applyBorder="1" applyAlignment="1">
      <alignment horizontal="left"/>
    </xf>
    <xf numFmtId="0" fontId="6" fillId="5" borderId="0" xfId="0" applyFont="1" applyFill="1" applyBorder="1" applyAlignment="1">
      <alignment horizontal="left" vertical="center"/>
    </xf>
    <xf numFmtId="165" fontId="7" fillId="5" borderId="0" xfId="0" applyNumberFormat="1" applyFont="1" applyFill="1" applyBorder="1" applyAlignment="1">
      <alignment horizontal="center" vertical="center"/>
    </xf>
    <xf numFmtId="49" fontId="7" fillId="5" borderId="0" xfId="0" applyNumberFormat="1" applyFont="1" applyFill="1" applyBorder="1" applyAlignment="1">
      <alignment horizontal="left"/>
    </xf>
    <xf numFmtId="49" fontId="7" fillId="5" borderId="0" xfId="0" applyNumberFormat="1" applyFont="1" applyFill="1" applyBorder="1" applyAlignment="1">
      <alignment horizontal="left" wrapText="1"/>
    </xf>
    <xf numFmtId="0" fontId="4" fillId="5" borderId="0" xfId="0" applyFont="1" applyFill="1" applyAlignment="1">
      <alignment horizontal="right"/>
    </xf>
    <xf numFmtId="164" fontId="4" fillId="5" borderId="0" xfId="0" applyNumberFormat="1" applyFont="1" applyFill="1" applyBorder="1" applyAlignment="1">
      <alignment horizontal="right" vertical="center"/>
    </xf>
    <xf numFmtId="164" fontId="4" fillId="5" borderId="0" xfId="0" applyNumberFormat="1" applyFont="1" applyFill="1" applyBorder="1" applyAlignment="1">
      <alignment horizontal="left" vertical="center"/>
    </xf>
    <xf numFmtId="0" fontId="12" fillId="5" borderId="0" xfId="0" applyFont="1" applyFill="1"/>
    <xf numFmtId="166" fontId="4" fillId="5" borderId="0" xfId="1" applyNumberFormat="1" applyFont="1" applyFill="1" applyBorder="1" applyAlignment="1">
      <alignment horizontal="right"/>
    </xf>
    <xf numFmtId="164" fontId="0" fillId="5" borderId="0" xfId="0" applyNumberFormat="1" applyFill="1"/>
    <xf numFmtId="3" fontId="0" fillId="5" borderId="0" xfId="0" applyNumberFormat="1" applyFill="1"/>
    <xf numFmtId="164" fontId="4" fillId="5" borderId="0" xfId="0" quotePrefix="1" applyNumberFormat="1" applyFont="1" applyFill="1" applyAlignment="1">
      <alignment horizontal="right"/>
    </xf>
    <xf numFmtId="166" fontId="12" fillId="5" borderId="0" xfId="1" applyNumberFormat="1" applyFont="1" applyFill="1" applyAlignment="1">
      <alignment horizontal="center"/>
    </xf>
    <xf numFmtId="166" fontId="0" fillId="5" borderId="0" xfId="1" applyNumberFormat="1" applyFont="1" applyFill="1"/>
    <xf numFmtId="0" fontId="1" fillId="5" borderId="32" xfId="0" applyFont="1" applyFill="1" applyBorder="1"/>
    <xf numFmtId="0" fontId="0" fillId="7" borderId="33" xfId="0" applyFill="1" applyBorder="1"/>
    <xf numFmtId="0" fontId="0" fillId="6" borderId="33" xfId="0" applyFill="1" applyBorder="1"/>
    <xf numFmtId="0" fontId="1" fillId="5" borderId="34" xfId="0" applyFont="1" applyFill="1" applyBorder="1"/>
    <xf numFmtId="0" fontId="0" fillId="8" borderId="35" xfId="0" applyFill="1" applyBorder="1"/>
    <xf numFmtId="3" fontId="6" fillId="5" borderId="1" xfId="0" applyNumberFormat="1" applyFont="1" applyFill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/>
    </xf>
    <xf numFmtId="3" fontId="9" fillId="0" borderId="38" xfId="0" applyNumberFormat="1" applyFont="1" applyBorder="1" applyAlignment="1">
      <alignment horizontal="center"/>
    </xf>
    <xf numFmtId="164" fontId="9" fillId="0" borderId="39" xfId="0" applyNumberFormat="1" applyFont="1" applyBorder="1" applyAlignment="1">
      <alignment horizontal="center"/>
    </xf>
    <xf numFmtId="164" fontId="9" fillId="0" borderId="14" xfId="0" applyNumberFormat="1" applyFont="1" applyBorder="1" applyAlignment="1">
      <alignment horizontal="center"/>
    </xf>
    <xf numFmtId="164" fontId="9" fillId="0" borderId="40" xfId="0" applyNumberFormat="1" applyFont="1" applyBorder="1" applyAlignment="1">
      <alignment horizontal="center"/>
    </xf>
    <xf numFmtId="0" fontId="1" fillId="5" borderId="0" xfId="0" applyFont="1" applyFill="1"/>
    <xf numFmtId="164" fontId="7" fillId="5" borderId="0" xfId="0" applyNumberFormat="1" applyFont="1" applyFill="1" applyBorder="1" applyAlignment="1">
      <alignment horizontal="left"/>
    </xf>
    <xf numFmtId="2" fontId="5" fillId="4" borderId="11" xfId="0" quotePrefix="1" applyNumberFormat="1" applyFont="1" applyFill="1" applyBorder="1" applyAlignment="1">
      <alignment horizontal="center" wrapText="1"/>
    </xf>
    <xf numFmtId="2" fontId="5" fillId="4" borderId="12" xfId="0" applyNumberFormat="1" applyFont="1" applyFill="1" applyBorder="1" applyAlignment="1">
      <alignment horizontal="center" wrapText="1"/>
    </xf>
    <xf numFmtId="2" fontId="5" fillId="4" borderId="4" xfId="0" applyNumberFormat="1" applyFont="1" applyFill="1" applyBorder="1" applyAlignment="1">
      <alignment horizontal="center" wrapText="1"/>
    </xf>
    <xf numFmtId="2" fontId="5" fillId="4" borderId="2" xfId="0" applyNumberFormat="1" applyFont="1" applyFill="1" applyBorder="1" applyAlignment="1">
      <alignment horizontal="center" wrapText="1"/>
    </xf>
    <xf numFmtId="2" fontId="5" fillId="4" borderId="4" xfId="0" quotePrefix="1" applyNumberFormat="1" applyFont="1" applyFill="1" applyBorder="1" applyAlignment="1">
      <alignment horizontal="center" wrapText="1"/>
    </xf>
    <xf numFmtId="0" fontId="5" fillId="4" borderId="0" xfId="0" quotePrefix="1" applyFont="1" applyFill="1" applyBorder="1" applyAlignment="1">
      <alignment horizontal="center" wrapText="1"/>
    </xf>
    <xf numFmtId="0" fontId="5" fillId="4" borderId="22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4" borderId="36" xfId="0" applyFont="1" applyFill="1" applyBorder="1" applyAlignment="1">
      <alignment horizontal="center"/>
    </xf>
    <xf numFmtId="0" fontId="5" fillId="4" borderId="25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37" xfId="0" applyFont="1" applyFill="1" applyBorder="1" applyAlignment="1">
      <alignment horizontal="center"/>
    </xf>
    <xf numFmtId="0" fontId="20" fillId="4" borderId="30" xfId="0" applyFont="1" applyFill="1" applyBorder="1" applyAlignment="1">
      <alignment horizontal="center" wrapText="1"/>
    </xf>
    <xf numFmtId="0" fontId="20" fillId="4" borderId="31" xfId="0" applyFont="1" applyFill="1" applyBorder="1" applyAlignment="1">
      <alignment horizontal="center" wrapText="1"/>
    </xf>
    <xf numFmtId="0" fontId="20" fillId="4" borderId="32" xfId="0" applyFont="1" applyFill="1" applyBorder="1" applyAlignment="1">
      <alignment horizontal="center" wrapText="1"/>
    </xf>
    <xf numFmtId="0" fontId="20" fillId="4" borderId="33" xfId="0" applyFont="1" applyFill="1" applyBorder="1" applyAlignment="1">
      <alignment horizontal="center" wrapText="1"/>
    </xf>
    <xf numFmtId="0" fontId="8" fillId="4" borderId="17" xfId="0" applyFont="1" applyFill="1" applyBorder="1" applyAlignment="1">
      <alignment horizontal="center" wrapText="1"/>
    </xf>
    <xf numFmtId="0" fontId="8" fillId="4" borderId="18" xfId="0" applyFont="1" applyFill="1" applyBorder="1" applyAlignment="1">
      <alignment horizontal="center" wrapText="1"/>
    </xf>
    <xf numFmtId="0" fontId="19" fillId="4" borderId="0" xfId="0" quotePrefix="1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wrapText="1"/>
    </xf>
    <xf numFmtId="0" fontId="8" fillId="4" borderId="20" xfId="0" applyFont="1" applyFill="1" applyBorder="1" applyAlignment="1">
      <alignment horizontal="center" wrapText="1"/>
    </xf>
    <xf numFmtId="0" fontId="8" fillId="4" borderId="16" xfId="0" applyFont="1" applyFill="1" applyBorder="1" applyAlignment="1">
      <alignment horizontal="center" wrapText="1"/>
    </xf>
    <xf numFmtId="0" fontId="8" fillId="4" borderId="0" xfId="0" applyFont="1" applyFill="1" applyBorder="1" applyAlignment="1">
      <alignment horizontal="center" wrapText="1"/>
    </xf>
    <xf numFmtId="0" fontId="8" fillId="4" borderId="21" xfId="0" applyFont="1" applyFill="1" applyBorder="1" applyAlignment="1">
      <alignment horizontal="center" wrapText="1"/>
    </xf>
    <xf numFmtId="0" fontId="8" fillId="4" borderId="22" xfId="0" applyFont="1" applyFill="1" applyBorder="1" applyAlignment="1">
      <alignment horizontal="center" wrapText="1"/>
    </xf>
    <xf numFmtId="0" fontId="8" fillId="4" borderId="23" xfId="0" applyFont="1" applyFill="1" applyBorder="1" applyAlignment="1">
      <alignment horizontal="center" wrapText="1"/>
    </xf>
    <xf numFmtId="0" fontId="8" fillId="4" borderId="24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2" fontId="5" fillId="4" borderId="26" xfId="0" applyNumberFormat="1" applyFont="1" applyFill="1" applyBorder="1" applyAlignment="1">
      <alignment horizontal="center" wrapText="1"/>
    </xf>
  </cellXfs>
  <cellStyles count="3">
    <cellStyle name="Hyperlink" xfId="2" builtinId="8"/>
    <cellStyle name="Normal" xfId="0" builtinId="0"/>
    <cellStyle name="Percent" xfId="1" builtinId="5"/>
  </cellStyles>
  <dxfs count="11">
    <dxf>
      <fill>
        <patternFill>
          <fgColor rgb="FFE7EEF5"/>
          <bgColor rgb="FFEEF3F8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ill>
        <patternFill>
          <bgColor rgb="FFEEF3F8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E7EEF5"/>
      <color rgb="FFEEF3F8"/>
      <color rgb="FFE1EAF3"/>
      <color rgb="FF0C2577"/>
      <color rgb="FFFFFF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22981366459629"/>
          <c:y val="0.14206642066420663"/>
          <c:w val="0.77018633540372672"/>
          <c:h val="0.7140221402214022"/>
        </c:manualLayout>
      </c:layout>
      <c:scatterChart>
        <c:scatterStyle val="smoothMarker"/>
        <c:varyColors val="0"/>
        <c:ser>
          <c:idx val="2"/>
          <c:order val="0"/>
          <c:tx>
            <c:strRef>
              <c:f>Table!$F$4:$F$7</c:f>
              <c:strCache>
                <c:ptCount val="4"/>
                <c:pt idx="0">
                  <c:v>Estimated Reference Load (MWh/hour)</c:v>
                </c:pt>
              </c:strCache>
            </c:strRef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Table!$F$8:$F$31</c:f>
              <c:numCache>
                <c:formatCode>#,##0.0</c:formatCode>
                <c:ptCount val="24"/>
                <c:pt idx="0">
                  <c:v>5.1918480000000002</c:v>
                </c:pt>
                <c:pt idx="1">
                  <c:v>4.6062989999999999</c:v>
                </c:pt>
                <c:pt idx="2">
                  <c:v>4.1723090000000003</c:v>
                </c:pt>
                <c:pt idx="3">
                  <c:v>3.8442479999999999</c:v>
                </c:pt>
                <c:pt idx="4">
                  <c:v>3.6717230000000001</c:v>
                </c:pt>
                <c:pt idx="5">
                  <c:v>3.6412589999999998</c:v>
                </c:pt>
                <c:pt idx="6">
                  <c:v>3.8686289999999999</c:v>
                </c:pt>
                <c:pt idx="7">
                  <c:v>3.9782099999999998</c:v>
                </c:pt>
                <c:pt idx="8">
                  <c:v>4.0312390000000002</c:v>
                </c:pt>
                <c:pt idx="9">
                  <c:v>4.3045720000000003</c:v>
                </c:pt>
                <c:pt idx="10">
                  <c:v>4.72905</c:v>
                </c:pt>
                <c:pt idx="11">
                  <c:v>5.3050269999999999</c:v>
                </c:pt>
                <c:pt idx="12">
                  <c:v>5.9738769999999999</c:v>
                </c:pt>
                <c:pt idx="13">
                  <c:v>6.5710110000000004</c:v>
                </c:pt>
                <c:pt idx="14">
                  <c:v>6.8286879999999996</c:v>
                </c:pt>
                <c:pt idx="15">
                  <c:v>7.2271239999999999</c:v>
                </c:pt>
                <c:pt idx="16">
                  <c:v>7.5663859999999996</c:v>
                </c:pt>
                <c:pt idx="17">
                  <c:v>7.8169709999999997</c:v>
                </c:pt>
                <c:pt idx="18">
                  <c:v>8.2605559999999993</c:v>
                </c:pt>
                <c:pt idx="19">
                  <c:v>8.3634450000000005</c:v>
                </c:pt>
                <c:pt idx="20">
                  <c:v>8.4435880000000001</c:v>
                </c:pt>
                <c:pt idx="21">
                  <c:v>8.0229809999999997</c:v>
                </c:pt>
                <c:pt idx="22">
                  <c:v>7.2969569999999999</c:v>
                </c:pt>
                <c:pt idx="23">
                  <c:v>6.3891260000000001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38-46B0-8C62-37CB2EE352DD}"/>
            </c:ext>
          </c:extLst>
        </c:ser>
        <c:ser>
          <c:idx val="0"/>
          <c:order val="1"/>
          <c:tx>
            <c:strRef>
              <c:f>Table!$G$4:$G$7</c:f>
              <c:strCache>
                <c:ptCount val="4"/>
                <c:pt idx="0">
                  <c:v>Observed Load (MWh/hour)</c:v>
                </c:pt>
              </c:strCache>
            </c:strRef>
          </c:tx>
          <c:spPr>
            <a:ln w="25400">
              <a:solidFill>
                <a:srgbClr val="0066CC"/>
              </a:solidFill>
              <a:prstDash val="solid"/>
            </a:ln>
          </c:spPr>
          <c:marker>
            <c:symbol val="none"/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Table!$G$8:$G$31</c:f>
              <c:numCache>
                <c:formatCode>#,##0.0</c:formatCode>
                <c:ptCount val="24"/>
                <c:pt idx="0">
                  <c:v>5.3155361000000001</c:v>
                </c:pt>
                <c:pt idx="1">
                  <c:v>4.6892402999999998</c:v>
                </c:pt>
                <c:pt idx="2">
                  <c:v>4.2261569000000003</c:v>
                </c:pt>
                <c:pt idx="3">
                  <c:v>3.9256978999999999</c:v>
                </c:pt>
                <c:pt idx="4">
                  <c:v>3.7086341000000003</c:v>
                </c:pt>
                <c:pt idx="5">
                  <c:v>3.6674400999999999</c:v>
                </c:pt>
                <c:pt idx="6">
                  <c:v>3.8743952999999998</c:v>
                </c:pt>
                <c:pt idx="7">
                  <c:v>3.9998768</c:v>
                </c:pt>
                <c:pt idx="8">
                  <c:v>3.9922307000000004</c:v>
                </c:pt>
                <c:pt idx="9">
                  <c:v>4.2183622999999999</c:v>
                </c:pt>
                <c:pt idx="10">
                  <c:v>4.5781726999999997</c:v>
                </c:pt>
                <c:pt idx="11">
                  <c:v>4.7191140999999996</c:v>
                </c:pt>
                <c:pt idx="12">
                  <c:v>5.2104001999999996</c:v>
                </c:pt>
                <c:pt idx="13">
                  <c:v>5.7378338000000007</c:v>
                </c:pt>
                <c:pt idx="14">
                  <c:v>5.7401229999999996</c:v>
                </c:pt>
                <c:pt idx="15">
                  <c:v>6.1733890000000002</c:v>
                </c:pt>
                <c:pt idx="16">
                  <c:v>6.5674446999999994</c:v>
                </c:pt>
                <c:pt idx="17">
                  <c:v>6.8123469999999999</c:v>
                </c:pt>
                <c:pt idx="18">
                  <c:v>8.1116475999999995</c:v>
                </c:pt>
                <c:pt idx="19">
                  <c:v>8.4382456000000001</c:v>
                </c:pt>
                <c:pt idx="20">
                  <c:v>8.6319692000000003</c:v>
                </c:pt>
                <c:pt idx="21">
                  <c:v>8.2978643000000005</c:v>
                </c:pt>
                <c:pt idx="22">
                  <c:v>7.5513620000000001</c:v>
                </c:pt>
                <c:pt idx="23">
                  <c:v>6.6598685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938-46B0-8C62-37CB2EE35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953472"/>
        <c:axId val="376954032"/>
      </c:scatterChart>
      <c:valAx>
        <c:axId val="376953472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50" b="1">
                    <a:latin typeface="Arial" panose="020B0604020202020204" pitchFamily="34" charset="0"/>
                    <a:cs typeface="Arial" panose="020B0604020202020204" pitchFamily="34" charset="0"/>
                  </a:rPr>
                  <a:t>Hour Ending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376954032"/>
        <c:crosses val="autoZero"/>
        <c:crossBetween val="midCat"/>
        <c:majorUnit val="1"/>
      </c:valAx>
      <c:valAx>
        <c:axId val="37695403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Load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3769534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777196328719781"/>
          <c:y val="2.3985964520392398E-2"/>
          <c:w val="0.64753574281475679"/>
          <c:h val="8.3028610785353951E-2"/>
        </c:manualLayout>
      </c:layout>
      <c:overlay val="0"/>
      <c:spPr>
        <a:solidFill>
          <a:srgbClr val="FFFFFF"/>
        </a:solidFill>
        <a:ln w="3175">
          <a:solidFill>
            <a:srgbClr val="969696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Franklin Gothic Demi Cond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969696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35718</xdr:rowOff>
    </xdr:from>
    <xdr:to>
      <xdr:col>3</xdr:col>
      <xdr:colOff>628650</xdr:colOff>
      <xdr:row>35</xdr:row>
      <xdr:rowOff>175933</xdr:rowOff>
    </xdr:to>
    <xdr:graphicFrame macro="">
      <xdr:nvGraphicFramePr>
        <xdr:cNvPr id="1100" name="Chart 1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658812</xdr:colOff>
      <xdr:row>0</xdr:row>
      <xdr:rowOff>0</xdr:rowOff>
    </xdr:from>
    <xdr:to>
      <xdr:col>14</xdr:col>
      <xdr:colOff>9557</xdr:colOff>
      <xdr:row>3</xdr:row>
      <xdr:rowOff>5902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35000AE-C077-4135-841C-7AF3A08C5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24656" y="0"/>
          <a:ext cx="2398745" cy="648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5"/>
  <sheetViews>
    <sheetView tabSelected="1" zoomScale="80" zoomScaleNormal="80" workbookViewId="0">
      <selection sqref="A1:C1"/>
    </sheetView>
  </sheetViews>
  <sheetFormatPr defaultRowHeight="12.75" x14ac:dyDescent="0.2"/>
  <cols>
    <col min="1" max="1" width="27" style="44" bestFit="1" customWidth="1"/>
    <col min="2" max="2" width="31.5703125" style="44" customWidth="1"/>
    <col min="3" max="3" width="30.85546875" style="44" customWidth="1"/>
    <col min="4" max="4" width="10.28515625" style="44" customWidth="1"/>
    <col min="5" max="5" width="17.85546875" style="44" customWidth="1"/>
    <col min="6" max="6" width="16.140625" style="44" customWidth="1"/>
    <col min="7" max="7" width="13.28515625" style="44" customWidth="1"/>
    <col min="8" max="8" width="13" style="44" customWidth="1"/>
    <col min="9" max="9" width="15.5703125" style="44" customWidth="1"/>
    <col min="10" max="14" width="11.42578125" style="44" customWidth="1"/>
    <col min="15" max="15" width="11.42578125" style="44" bestFit="1" customWidth="1"/>
    <col min="16" max="16" width="19" style="44" customWidth="1"/>
    <col min="17" max="17" width="12.7109375" style="44" customWidth="1"/>
    <col min="18" max="16384" width="9.140625" style="44"/>
  </cols>
  <sheetData>
    <row r="1" spans="1:17" ht="17.25" customHeight="1" thickBot="1" x14ac:dyDescent="0.3">
      <c r="A1" s="93" t="s">
        <v>262</v>
      </c>
      <c r="B1" s="93"/>
      <c r="C1" s="93"/>
      <c r="D1"/>
      <c r="I1" s="52"/>
      <c r="J1" s="52"/>
      <c r="K1" s="53"/>
      <c r="L1" s="54"/>
    </row>
    <row r="2" spans="1:17" ht="17.25" customHeight="1" thickBot="1" x14ac:dyDescent="0.3">
      <c r="A2" s="43" t="str">
        <f>IF(Enrolled=0,"",IF(Lookups!D8=1,"Table removed for confidentiality reasons",""))</f>
        <v/>
      </c>
      <c r="C2" s="45"/>
      <c r="D2" s="45"/>
      <c r="F2" s="52" t="s">
        <v>188</v>
      </c>
      <c r="G2" s="67">
        <f>IFERROR(DGET(data,"Enrolled",_xlnm.Criteria),0)</f>
        <v>4935</v>
      </c>
      <c r="I2" s="55"/>
      <c r="J2" s="52"/>
      <c r="K2" s="53"/>
      <c r="L2" s="54"/>
    </row>
    <row r="3" spans="1:17" ht="17.25" customHeight="1" thickBot="1" x14ac:dyDescent="0.3">
      <c r="A3" s="45"/>
      <c r="B3" s="45"/>
      <c r="C3" s="45"/>
      <c r="D3" s="45"/>
      <c r="K3" s="56"/>
    </row>
    <row r="4" spans="1:17" ht="17.25" customHeight="1" thickBot="1" x14ac:dyDescent="0.25">
      <c r="A4" s="41" t="s">
        <v>261</v>
      </c>
      <c r="B4" s="38" t="s">
        <v>229</v>
      </c>
      <c r="C4" s="45"/>
      <c r="D4" s="45"/>
      <c r="E4" s="102" t="s">
        <v>1</v>
      </c>
      <c r="F4" s="103" t="str">
        <f>"Estimated Reference Load ("&amp;IF(Result_type="Aggregate impact","MWh","kWh")&amp;"/hour)"</f>
        <v>Estimated Reference Load (MWh/hour)</v>
      </c>
      <c r="G4" s="103" t="str">
        <f>"Observed Load ("&amp;IF(Result_type="Aggregate Impact","MWh/hour)","kWh/hour)")</f>
        <v>Observed Load (MWh/hour)</v>
      </c>
      <c r="H4" s="103" t="str">
        <f>"Estimated Load Impact ("&amp;IF(Result_type="Aggregate Impact","MWh/hour)","kWh/hour)")</f>
        <v>Estimated Load Impact (MWh/hour)</v>
      </c>
      <c r="I4" s="80" t="s">
        <v>158</v>
      </c>
      <c r="J4" s="81" t="str">
        <f>"Uncertainty Adjusted Impact ("&amp;IF(Result_type="Aggregate Impact","MWh/hr)- Percentiles","kWh/hr)- Percentiles")</f>
        <v>Uncertainty Adjusted Impact (MWh/hr)- Percentiles</v>
      </c>
      <c r="K4" s="82"/>
      <c r="L4" s="82"/>
      <c r="M4" s="82"/>
      <c r="N4" s="83"/>
    </row>
    <row r="5" spans="1:17" ht="17.25" customHeight="1" thickBot="1" x14ac:dyDescent="0.25">
      <c r="A5" s="39" t="s">
        <v>226</v>
      </c>
      <c r="B5" s="37" t="s">
        <v>225</v>
      </c>
      <c r="C5" s="45" t="str">
        <f>IF(Lookups!J21=TRUE, "","Rate selection does not apply")</f>
        <v/>
      </c>
      <c r="D5" s="45"/>
      <c r="E5" s="102"/>
      <c r="F5" s="103"/>
      <c r="G5" s="103"/>
      <c r="H5" s="103"/>
      <c r="I5" s="80"/>
      <c r="J5" s="84"/>
      <c r="K5" s="85"/>
      <c r="L5" s="85"/>
      <c r="M5" s="85"/>
      <c r="N5" s="86"/>
    </row>
    <row r="6" spans="1:17" ht="17.25" customHeight="1" thickBot="1" x14ac:dyDescent="0.25">
      <c r="A6" s="39" t="s">
        <v>13</v>
      </c>
      <c r="B6" s="37" t="s">
        <v>0</v>
      </c>
      <c r="C6" s="45"/>
      <c r="D6" s="45"/>
      <c r="E6" s="102"/>
      <c r="F6" s="103"/>
      <c r="G6" s="103"/>
      <c r="H6" s="103"/>
      <c r="I6" s="80"/>
      <c r="J6" s="91" t="s">
        <v>2</v>
      </c>
      <c r="K6" s="94" t="s">
        <v>3</v>
      </c>
      <c r="L6" s="96" t="s">
        <v>4</v>
      </c>
      <c r="M6" s="98" t="s">
        <v>5</v>
      </c>
      <c r="N6" s="100" t="s">
        <v>6</v>
      </c>
      <c r="P6" s="87" t="s">
        <v>266</v>
      </c>
      <c r="Q6" s="88"/>
    </row>
    <row r="7" spans="1:17" ht="17.25" customHeight="1" thickBot="1" x14ac:dyDescent="0.25">
      <c r="A7" s="39" t="s">
        <v>222</v>
      </c>
      <c r="B7" s="40" t="s">
        <v>219</v>
      </c>
      <c r="C7" s="45"/>
      <c r="D7" s="45"/>
      <c r="E7" s="102"/>
      <c r="F7" s="103"/>
      <c r="G7" s="103"/>
      <c r="H7" s="103"/>
      <c r="I7" s="80"/>
      <c r="J7" s="92"/>
      <c r="K7" s="95"/>
      <c r="L7" s="97"/>
      <c r="M7" s="99"/>
      <c r="N7" s="101"/>
      <c r="P7" s="89"/>
      <c r="Q7" s="90"/>
    </row>
    <row r="8" spans="1:17" ht="17.25" customHeight="1" thickBot="1" x14ac:dyDescent="0.25">
      <c r="A8" s="42" t="s">
        <v>260</v>
      </c>
      <c r="B8" s="40" t="s">
        <v>267</v>
      </c>
      <c r="C8" s="73" t="str">
        <f>IF(Lookups!J20=TRUE, "","Day type selection does not apply")</f>
        <v/>
      </c>
      <c r="D8" s="51"/>
      <c r="E8" s="13">
        <v>1</v>
      </c>
      <c r="F8" s="17">
        <f>IF(Enrolled=0,"n/a",DGET(data,"Ref_hr1",_xlnm.Criteria)*1)</f>
        <v>5.1918480000000002</v>
      </c>
      <c r="G8" s="17">
        <f t="shared" ref="G8:G31" si="0">IF(Enrolled=0,"n/a",F8-H8)</f>
        <v>5.3155361000000001</v>
      </c>
      <c r="H8" s="17">
        <f>IF(Enrolled=0,"n/a",DGET(data,"Pctile50_hr1",_xlnm.Criteria)*1)</f>
        <v>-0.1236881</v>
      </c>
      <c r="I8" s="17">
        <f>IF(Enrolled=0,"n/a",DGET(data,"Temp_hr1",_xlnm.Criteria))</f>
        <v>73.403840000000002</v>
      </c>
      <c r="J8" s="17">
        <f>IF(Enrolled=0,"n/a",DGET(data,"Pctile10_hr1",_xlnm.Criteria)*1)</f>
        <v>-0.20958830000000001</v>
      </c>
      <c r="K8" s="17">
        <f>IF(Enrolled=0,"n/a",DGET(data,"Pctile30_hr1",_xlnm.Criteria)*1)</f>
        <v>-0.1588378</v>
      </c>
      <c r="L8" s="17">
        <f>H8</f>
        <v>-0.1236881</v>
      </c>
      <c r="M8" s="17">
        <f>IF(Enrolled=0,"n/a",DGET(data,"Pctile70_hr1",_xlnm.Criteria)*1)</f>
        <v>-8.8538500000000006E-2</v>
      </c>
      <c r="N8" s="17">
        <f>IF(Enrolled=0,"n/a",DGET(data,"Pctile90_hr1",_xlnm.Criteria)*1)</f>
        <v>-3.7787899999999999E-2</v>
      </c>
      <c r="P8" s="62" t="s">
        <v>263</v>
      </c>
      <c r="Q8" s="63"/>
    </row>
    <row r="9" spans="1:17" ht="17.25" customHeight="1" x14ac:dyDescent="0.2">
      <c r="D9" s="46"/>
      <c r="E9" s="13">
        <v>2</v>
      </c>
      <c r="F9" s="17">
        <f>IF(Enrolled=0,"n/a",DGET(data,"Ref_hr2",_xlnm.Criteria)*1)</f>
        <v>4.6062989999999999</v>
      </c>
      <c r="G9" s="17">
        <f t="shared" si="0"/>
        <v>4.6892402999999998</v>
      </c>
      <c r="H9" s="17">
        <f>IF(Enrolled=0,"n/a",DGET(data,"Pctile50_hr2",_xlnm.Criteria)*1)</f>
        <v>-8.2941299999999996E-2</v>
      </c>
      <c r="I9" s="17">
        <f>IF(Enrolled=0,"n/a",DGET(data,"Temp_hr2",_xlnm.Criteria))</f>
        <v>73.367750000000001</v>
      </c>
      <c r="J9" s="17">
        <f>IF(Enrolled=0,"n/a",DGET(data,"Pctile10_hr2",_xlnm.Criteria)*1)</f>
        <v>-0.16213839999999999</v>
      </c>
      <c r="K9" s="17">
        <f>IF(Enrolled=0,"n/a",DGET(data,"Pctile30_hr2",_xlnm.Criteria)*1)</f>
        <v>-0.1153481</v>
      </c>
      <c r="L9" s="17">
        <f t="shared" ref="L9:L31" si="1">H9</f>
        <v>-8.2941299999999996E-2</v>
      </c>
      <c r="M9" s="17">
        <f>IF(Enrolled=0,"n/a",DGET(data,"Pctile70_hr2",_xlnm.Criteria)*1)</f>
        <v>-5.0534500000000003E-2</v>
      </c>
      <c r="N9" s="17">
        <f>IF(Enrolled=0,"n/a",DGET(data,"Pctile90_hr2",_xlnm.Criteria)*1)</f>
        <v>-3.7442E-3</v>
      </c>
      <c r="P9" s="62" t="s">
        <v>264</v>
      </c>
      <c r="Q9" s="64"/>
    </row>
    <row r="10" spans="1:17" ht="17.25" customHeight="1" thickBot="1" x14ac:dyDescent="0.25">
      <c r="C10" s="47"/>
      <c r="D10" s="74"/>
      <c r="E10" s="13">
        <v>3</v>
      </c>
      <c r="F10" s="17">
        <f>IF(Enrolled=0,"n/a",DGET(data,"Ref_hr3",_xlnm.Criteria)*1)</f>
        <v>4.1723090000000003</v>
      </c>
      <c r="G10" s="17">
        <f t="shared" si="0"/>
        <v>4.2261569000000003</v>
      </c>
      <c r="H10" s="17">
        <f>IF(Enrolled=0,"n/a",DGET(data,"Pctile50_hr3",_xlnm.Criteria)*1)</f>
        <v>-5.3847899999999997E-2</v>
      </c>
      <c r="I10" s="17">
        <f>IF(Enrolled=0,"n/a",DGET(data,"Temp_hr3",_xlnm.Criteria))</f>
        <v>72.543909999999997</v>
      </c>
      <c r="J10" s="17">
        <f>IF(Enrolled=0,"n/a",DGET(data,"Pctile10_hr3",_xlnm.Criteria)*1)</f>
        <v>-0.1250049</v>
      </c>
      <c r="K10" s="17">
        <f>IF(Enrolled=0,"n/a",DGET(data,"Pctile30_hr3",_xlnm.Criteria)*1)</f>
        <v>-8.2964700000000002E-2</v>
      </c>
      <c r="L10" s="17">
        <f t="shared" si="1"/>
        <v>-5.3847899999999997E-2</v>
      </c>
      <c r="M10" s="17">
        <f>IF(Enrolled=0,"n/a",DGET(data,"Pctile70_hr3",_xlnm.Criteria)*1)</f>
        <v>-2.4731E-2</v>
      </c>
      <c r="N10" s="17">
        <f>IF(Enrolled=0,"n/a",DGET(data,"Pctile90_hr3",_xlnm.Criteria)*1)</f>
        <v>1.7309100000000001E-2</v>
      </c>
      <c r="P10" s="65" t="s">
        <v>265</v>
      </c>
      <c r="Q10" s="66"/>
    </row>
    <row r="11" spans="1:17" ht="17.25" customHeight="1" x14ac:dyDescent="0.2">
      <c r="A11" s="48"/>
      <c r="B11" s="49"/>
      <c r="C11" s="50"/>
      <c r="D11" s="50"/>
      <c r="E11" s="13">
        <v>4</v>
      </c>
      <c r="F11" s="17">
        <f>IF(Enrolled=0,"n/a",DGET(data,"Ref_hr4",_xlnm.Criteria)*1)</f>
        <v>3.8442479999999999</v>
      </c>
      <c r="G11" s="17">
        <f t="shared" si="0"/>
        <v>3.9256978999999999</v>
      </c>
      <c r="H11" s="17">
        <f>IF(Enrolled=0,"n/a",DGET(data,"Pctile50_hr4",_xlnm.Criteria)*1)</f>
        <v>-8.1449900000000006E-2</v>
      </c>
      <c r="I11" s="17">
        <f>IF(Enrolled=0,"n/a",DGET(data,"Temp_hr4",_xlnm.Criteria))</f>
        <v>72.373630000000006</v>
      </c>
      <c r="J11" s="17">
        <f>IF(Enrolled=0,"n/a",DGET(data,"Pctile10_hr4",_xlnm.Criteria)*1)</f>
        <v>-0.1476218</v>
      </c>
      <c r="K11" s="17">
        <f>IF(Enrolled=0,"n/a",DGET(data,"Pctile30_hr4",_xlnm.Criteria)*1)</f>
        <v>-0.1085269</v>
      </c>
      <c r="L11" s="17">
        <f t="shared" si="1"/>
        <v>-8.1449900000000006E-2</v>
      </c>
      <c r="M11" s="17">
        <f>IF(Enrolled=0,"n/a",DGET(data,"Pctile70_hr4",_xlnm.Criteria)*1)</f>
        <v>-5.4372900000000002E-2</v>
      </c>
      <c r="N11" s="17">
        <f>IF(Enrolled=0,"n/a",DGET(data,"Pctile90_hr4",_xlnm.Criteria)*1)</f>
        <v>-1.5278E-2</v>
      </c>
    </row>
    <row r="12" spans="1:17" ht="17.25" customHeight="1" x14ac:dyDescent="0.2">
      <c r="D12" s="46"/>
      <c r="E12" s="13">
        <v>5</v>
      </c>
      <c r="F12" s="17">
        <f>IF(Enrolled=0,"n/a",DGET(data,"Ref_hr5",_xlnm.Criteria)*1)</f>
        <v>3.6717230000000001</v>
      </c>
      <c r="G12" s="17">
        <f t="shared" si="0"/>
        <v>3.7086341000000003</v>
      </c>
      <c r="H12" s="17">
        <f>IF(Enrolled=0,"n/a",DGET(data,"Pctile50_hr5",_xlnm.Criteria)*1)</f>
        <v>-3.6911100000000002E-2</v>
      </c>
      <c r="I12" s="17">
        <f>IF(Enrolled=0,"n/a",DGET(data,"Temp_hr5",_xlnm.Criteria))</f>
        <v>71.836070000000007</v>
      </c>
      <c r="J12" s="17">
        <f>IF(Enrolled=0,"n/a",DGET(data,"Pctile10_hr5",_xlnm.Criteria)*1)</f>
        <v>-9.4571000000000002E-2</v>
      </c>
      <c r="K12" s="17">
        <f>IF(Enrolled=0,"n/a",DGET(data,"Pctile30_hr5",_xlnm.Criteria)*1)</f>
        <v>-6.0505099999999999E-2</v>
      </c>
      <c r="L12" s="17">
        <f t="shared" si="1"/>
        <v>-3.6911100000000002E-2</v>
      </c>
      <c r="M12" s="17">
        <f>IF(Enrolled=0,"n/a",DGET(data,"Pctile70_hr5",_xlnm.Criteria)*1)</f>
        <v>-1.33171E-2</v>
      </c>
      <c r="N12" s="17">
        <f>IF(Enrolled=0,"n/a",DGET(data,"Pctile90_hr5",_xlnm.Criteria)*1)</f>
        <v>2.0748800000000001E-2</v>
      </c>
    </row>
    <row r="13" spans="1:17" ht="17.25" customHeight="1" x14ac:dyDescent="0.2">
      <c r="C13" s="47"/>
      <c r="D13" s="47"/>
      <c r="E13" s="13">
        <v>6</v>
      </c>
      <c r="F13" s="17">
        <f>IF(Enrolled=0,"n/a",DGET(data,"Ref_hr6",_xlnm.Criteria)*1)</f>
        <v>3.6412589999999998</v>
      </c>
      <c r="G13" s="17">
        <f t="shared" si="0"/>
        <v>3.6674400999999999</v>
      </c>
      <c r="H13" s="17">
        <f>IF(Enrolled=0,"n/a",DGET(data,"Pctile50_hr6",_xlnm.Criteria)*1)</f>
        <v>-2.6181099999999999E-2</v>
      </c>
      <c r="I13" s="17">
        <f>IF(Enrolled=0,"n/a",DGET(data,"Temp_hr6",_xlnm.Criteria))</f>
        <v>71.764979999999994</v>
      </c>
      <c r="J13" s="17">
        <f>IF(Enrolled=0,"n/a",DGET(data,"Pctile10_hr6",_xlnm.Criteria)*1)</f>
        <v>-8.2923899999999995E-2</v>
      </c>
      <c r="K13" s="17">
        <f>IF(Enrolled=0,"n/a",DGET(data,"Pctile30_hr6",_xlnm.Criteria)*1)</f>
        <v>-4.9399800000000001E-2</v>
      </c>
      <c r="L13" s="17">
        <f t="shared" si="1"/>
        <v>-2.6181099999999999E-2</v>
      </c>
      <c r="M13" s="17">
        <f>IF(Enrolled=0,"n/a",DGET(data,"Pctile70_hr6",_xlnm.Criteria)*1)</f>
        <v>-2.9624E-3</v>
      </c>
      <c r="N13" s="17">
        <f>IF(Enrolled=0,"n/a",DGET(data,"Pctile90_hr6",_xlnm.Criteria)*1)</f>
        <v>3.0561700000000001E-2</v>
      </c>
    </row>
    <row r="14" spans="1:17" ht="16.5" x14ac:dyDescent="0.2">
      <c r="A14" s="48"/>
      <c r="B14" s="49"/>
      <c r="C14" s="50"/>
      <c r="D14" s="50"/>
      <c r="E14" s="13">
        <v>7</v>
      </c>
      <c r="F14" s="17">
        <f>IF(Enrolled=0,"n/a",DGET(data,"Ref_hr7",_xlnm.Criteria)*1)</f>
        <v>3.8686289999999999</v>
      </c>
      <c r="G14" s="17">
        <f t="shared" si="0"/>
        <v>3.8743952999999998</v>
      </c>
      <c r="H14" s="17">
        <f>IF(Enrolled=0,"n/a",DGET(data,"Pctile50_hr7",_xlnm.Criteria)*1)</f>
        <v>-5.7663000000000002E-3</v>
      </c>
      <c r="I14" s="17">
        <f>IF(Enrolled=0,"n/a",DGET(data,"Temp_hr7",_xlnm.Criteria))</f>
        <v>71.358090000000004</v>
      </c>
      <c r="J14" s="17">
        <f>IF(Enrolled=0,"n/a",DGET(data,"Pctile10_hr7",_xlnm.Criteria)*1)</f>
        <v>-6.4037200000000002E-2</v>
      </c>
      <c r="K14" s="17">
        <f>IF(Enrolled=0,"n/a",DGET(data,"Pctile30_hr7",_xlnm.Criteria)*1)</f>
        <v>-2.9610299999999999E-2</v>
      </c>
      <c r="L14" s="17">
        <f t="shared" si="1"/>
        <v>-5.7663000000000002E-3</v>
      </c>
      <c r="M14" s="17">
        <f>IF(Enrolled=0,"n/a",DGET(data,"Pctile70_hr7",_xlnm.Criteria)*1)</f>
        <v>1.8077599999999999E-2</v>
      </c>
      <c r="N14" s="17">
        <f>IF(Enrolled=0,"n/a",DGET(data,"Pctile90_hr7",_xlnm.Criteria)*1)</f>
        <v>5.2504500000000003E-2</v>
      </c>
    </row>
    <row r="15" spans="1:17" ht="16.5" x14ac:dyDescent="0.2">
      <c r="D15" s="46"/>
      <c r="E15" s="13">
        <v>8</v>
      </c>
      <c r="F15" s="17">
        <f>IF(Enrolled=0,"n/a",DGET(data,"Ref_hr8",_xlnm.Criteria)*1)</f>
        <v>3.9782099999999998</v>
      </c>
      <c r="G15" s="17">
        <f t="shared" si="0"/>
        <v>3.9998768</v>
      </c>
      <c r="H15" s="17">
        <f>IF(Enrolled=0,"n/a",DGET(data,"Pctile50_hr8",_xlnm.Criteria)*1)</f>
        <v>-2.16668E-2</v>
      </c>
      <c r="I15" s="17">
        <f>IF(Enrolled=0,"n/a",DGET(data,"Temp_hr8",_xlnm.Criteria))</f>
        <v>71.450209999999998</v>
      </c>
      <c r="J15" s="17">
        <f>IF(Enrolled=0,"n/a",DGET(data,"Pctile10_hr8",_xlnm.Criteria)*1)</f>
        <v>-8.1453700000000004E-2</v>
      </c>
      <c r="K15" s="17">
        <f>IF(Enrolled=0,"n/a",DGET(data,"Pctile30_hr8",_xlnm.Criteria)*1)</f>
        <v>-4.6131100000000001E-2</v>
      </c>
      <c r="L15" s="17">
        <f t="shared" si="1"/>
        <v>-2.16668E-2</v>
      </c>
      <c r="M15" s="17">
        <f>IF(Enrolled=0,"n/a",DGET(data,"Pctile70_hr8",_xlnm.Criteria)*1)</f>
        <v>2.7975000000000001E-3</v>
      </c>
      <c r="N15" s="17">
        <f>IF(Enrolled=0,"n/a",DGET(data,"Pctile90_hr8",_xlnm.Criteria)*1)</f>
        <v>3.8120000000000001E-2</v>
      </c>
    </row>
    <row r="16" spans="1:17" ht="16.5" x14ac:dyDescent="0.2">
      <c r="C16" s="47"/>
      <c r="D16" s="47"/>
      <c r="E16" s="13">
        <v>9</v>
      </c>
      <c r="F16" s="17">
        <f>IF(Enrolled=0,"n/a",DGET(data,"Ref_hr9",_xlnm.Criteria)*1)</f>
        <v>4.0312390000000002</v>
      </c>
      <c r="G16" s="17">
        <f t="shared" si="0"/>
        <v>3.9922307000000004</v>
      </c>
      <c r="H16" s="17">
        <f>IF(Enrolled=0,"n/a",DGET(data,"Pctile50_hr9",_xlnm.Criteria)*1)</f>
        <v>3.9008300000000003E-2</v>
      </c>
      <c r="I16" s="17">
        <f>IF(Enrolled=0,"n/a",DGET(data,"Temp_hr9",_xlnm.Criteria))</f>
        <v>76.569370000000006</v>
      </c>
      <c r="J16" s="17">
        <f>IF(Enrolled=0,"n/a",DGET(data,"Pctile10_hr9",_xlnm.Criteria)*1)</f>
        <v>-2.4758200000000001E-2</v>
      </c>
      <c r="K16" s="17">
        <f>IF(Enrolled=0,"n/a",DGET(data,"Pctile30_hr9",_xlnm.Criteria)*1)</f>
        <v>1.2915599999999999E-2</v>
      </c>
      <c r="L16" s="17">
        <f t="shared" si="1"/>
        <v>3.9008300000000003E-2</v>
      </c>
      <c r="M16" s="17">
        <f>IF(Enrolled=0,"n/a",DGET(data,"Pctile70_hr9",_xlnm.Criteria)*1)</f>
        <v>6.5101099999999995E-2</v>
      </c>
      <c r="N16" s="17">
        <f>IF(Enrolled=0,"n/a",DGET(data,"Pctile90_hr9",_xlnm.Criteria)*1)</f>
        <v>0.1027749</v>
      </c>
    </row>
    <row r="17" spans="1:23" ht="16.5" x14ac:dyDescent="0.2">
      <c r="A17" s="48"/>
      <c r="B17" s="49"/>
      <c r="C17" s="50"/>
      <c r="D17" s="50"/>
      <c r="E17" s="13">
        <v>10</v>
      </c>
      <c r="F17" s="17">
        <f>IF(Enrolled=0,"n/a",DGET(data,"Ref_hr10",_xlnm.Criteria)*1)</f>
        <v>4.3045720000000003</v>
      </c>
      <c r="G17" s="17">
        <f t="shared" si="0"/>
        <v>4.2183622999999999</v>
      </c>
      <c r="H17" s="17">
        <f>IF(Enrolled=0,"n/a",DGET(data,"Pctile50_hr10",_xlnm.Criteria)*1)</f>
        <v>8.62097E-2</v>
      </c>
      <c r="I17" s="17">
        <f>IF(Enrolled=0,"n/a",DGET(data,"Temp_hr10",_xlnm.Criteria))</f>
        <v>83.084289999999996</v>
      </c>
      <c r="J17" s="17">
        <f>IF(Enrolled=0,"n/a",DGET(data,"Pctile10_hr10",_xlnm.Criteria)*1)</f>
        <v>1.0977900000000001E-2</v>
      </c>
      <c r="K17" s="17">
        <f>IF(Enrolled=0,"n/a",DGET(data,"Pctile30_hr10",_xlnm.Criteria)*1)</f>
        <v>5.5425500000000003E-2</v>
      </c>
      <c r="L17" s="17">
        <f t="shared" si="1"/>
        <v>8.62097E-2</v>
      </c>
      <c r="M17" s="17">
        <f>IF(Enrolled=0,"n/a",DGET(data,"Pctile70_hr10",_xlnm.Criteria)*1)</f>
        <v>0.116994</v>
      </c>
      <c r="N17" s="17">
        <f>IF(Enrolled=0,"n/a",DGET(data,"Pctile90_hr10",_xlnm.Criteria)*1)</f>
        <v>0.16144149999999999</v>
      </c>
    </row>
    <row r="18" spans="1:23" ht="16.5" x14ac:dyDescent="0.2">
      <c r="D18" s="46"/>
      <c r="E18" s="13">
        <v>11</v>
      </c>
      <c r="F18" s="17">
        <f>IF(Enrolled=0,"n/a",DGET(data,"Ref_hr11",_xlnm.Criteria)*1)</f>
        <v>4.72905</v>
      </c>
      <c r="G18" s="17">
        <f t="shared" si="0"/>
        <v>4.5781726999999997</v>
      </c>
      <c r="H18" s="17">
        <f>IF(Enrolled=0,"n/a",DGET(data,"Pctile50_hr11",_xlnm.Criteria)*1)</f>
        <v>0.15087729999999999</v>
      </c>
      <c r="I18" s="17">
        <f>IF(Enrolled=0,"n/a",DGET(data,"Temp_hr11",_xlnm.Criteria))</f>
        <v>88.164180000000002</v>
      </c>
      <c r="J18" s="17">
        <f>IF(Enrolled=0,"n/a",DGET(data,"Pctile10_hr11",_xlnm.Criteria)*1)</f>
        <v>6.2507099999999996E-2</v>
      </c>
      <c r="K18" s="17">
        <f>IF(Enrolled=0,"n/a",DGET(data,"Pctile30_hr11",_xlnm.Criteria)*1)</f>
        <v>0.1147169</v>
      </c>
      <c r="L18" s="17">
        <f t="shared" si="1"/>
        <v>0.15087729999999999</v>
      </c>
      <c r="M18" s="17">
        <f>IF(Enrolled=0,"n/a",DGET(data,"Pctile70_hr11",_xlnm.Criteria)*1)</f>
        <v>0.1870377</v>
      </c>
      <c r="N18" s="17">
        <f>IF(Enrolled=0,"n/a",DGET(data,"Pctile90_hr11",_xlnm.Criteria)*1)</f>
        <v>0.2392476</v>
      </c>
      <c r="S18" s="57"/>
      <c r="T18" s="57"/>
      <c r="U18" s="57"/>
      <c r="V18" s="57"/>
      <c r="W18" s="57"/>
    </row>
    <row r="19" spans="1:23" ht="16.5" x14ac:dyDescent="0.2">
      <c r="C19" s="47"/>
      <c r="D19" s="47"/>
      <c r="E19" s="13">
        <v>12</v>
      </c>
      <c r="F19" s="17">
        <f>IF(Enrolled=0,"n/a",DGET(data,"Ref_hr12",_xlnm.Criteria)*1)</f>
        <v>5.3050269999999999</v>
      </c>
      <c r="G19" s="17">
        <f t="shared" si="0"/>
        <v>4.7191140999999996</v>
      </c>
      <c r="H19" s="17">
        <f>IF(Enrolled=0,"n/a",DGET(data,"Pctile50_hr12",_xlnm.Criteria)*1)</f>
        <v>0.58591289999999996</v>
      </c>
      <c r="I19" s="17">
        <f>IF(Enrolled=0,"n/a",DGET(data,"Temp_hr12",_xlnm.Criteria))</f>
        <v>91.444950000000006</v>
      </c>
      <c r="J19" s="17">
        <f>IF(Enrolled=0,"n/a",DGET(data,"Pctile10_hr12",_xlnm.Criteria)*1)</f>
        <v>0.48608899999999999</v>
      </c>
      <c r="K19" s="17">
        <f>IF(Enrolled=0,"n/a",DGET(data,"Pctile30_hr12",_xlnm.Criteria)*1)</f>
        <v>0.54506580000000004</v>
      </c>
      <c r="L19" s="17">
        <f t="shared" si="1"/>
        <v>0.58591289999999996</v>
      </c>
      <c r="M19" s="17">
        <f>IF(Enrolled=0,"n/a",DGET(data,"Pctile70_hr12",_xlnm.Criteria)*1)</f>
        <v>0.62675999999999998</v>
      </c>
      <c r="N19" s="17">
        <f>IF(Enrolled=0,"n/a",DGET(data,"Pctile90_hr12",_xlnm.Criteria)*1)</f>
        <v>0.68573680000000004</v>
      </c>
      <c r="S19" s="57"/>
      <c r="T19" s="57"/>
      <c r="U19" s="57"/>
      <c r="V19" s="57"/>
      <c r="W19" s="57"/>
    </row>
    <row r="20" spans="1:23" ht="16.5" x14ac:dyDescent="0.2">
      <c r="A20" s="48"/>
      <c r="B20" s="49"/>
      <c r="C20" s="50"/>
      <c r="D20" s="50"/>
      <c r="E20" s="13">
        <v>13</v>
      </c>
      <c r="F20" s="17">
        <f>IF(Enrolled=0,"n/a",DGET(data,"Ref_hr13",_xlnm.Criteria)*1)</f>
        <v>5.9738769999999999</v>
      </c>
      <c r="G20" s="17">
        <f t="shared" si="0"/>
        <v>5.2104001999999996</v>
      </c>
      <c r="H20" s="17">
        <f>IF(Enrolled=0,"n/a",DGET(data,"Pctile50_hr13",_xlnm.Criteria)*1)</f>
        <v>0.76347679999999996</v>
      </c>
      <c r="I20" s="17">
        <f>IF(Enrolled=0,"n/a",DGET(data,"Temp_hr13",_xlnm.Criteria))</f>
        <v>93.087350000000001</v>
      </c>
      <c r="J20" s="17">
        <f>IF(Enrolled=0,"n/a",DGET(data,"Pctile10_hr13",_xlnm.Criteria)*1)</f>
        <v>0.65388279999999999</v>
      </c>
      <c r="K20" s="17">
        <f>IF(Enrolled=0,"n/a",DGET(data,"Pctile30_hr13",_xlnm.Criteria)*1)</f>
        <v>0.71863180000000004</v>
      </c>
      <c r="L20" s="17">
        <f t="shared" si="1"/>
        <v>0.76347679999999996</v>
      </c>
      <c r="M20" s="17">
        <f>IF(Enrolled=0,"n/a",DGET(data,"Pctile70_hr13",_xlnm.Criteria)*1)</f>
        <v>0.80832179999999998</v>
      </c>
      <c r="N20" s="17">
        <f>IF(Enrolled=0,"n/a",DGET(data,"Pctile90_hr13",_xlnm.Criteria)*1)</f>
        <v>0.87307080000000004</v>
      </c>
      <c r="S20" s="57"/>
      <c r="T20" s="57"/>
      <c r="U20" s="57"/>
      <c r="V20" s="57"/>
      <c r="W20" s="57"/>
    </row>
    <row r="21" spans="1:23" ht="16.5" x14ac:dyDescent="0.2">
      <c r="D21" s="46"/>
      <c r="E21" s="13">
        <v>14</v>
      </c>
      <c r="F21" s="17">
        <f>IF(Enrolled=0,"n/a",DGET(data,"Ref_hr14",_xlnm.Criteria)*1)</f>
        <v>6.5710110000000004</v>
      </c>
      <c r="G21" s="17">
        <f t="shared" si="0"/>
        <v>5.7378338000000007</v>
      </c>
      <c r="H21" s="17">
        <f>IF(Enrolled=0,"n/a",DGET(data,"Pctile50_hr14",_xlnm.Criteria)*1)</f>
        <v>0.83317719999999995</v>
      </c>
      <c r="I21" s="17">
        <f>IF(Enrolled=0,"n/a",DGET(data,"Temp_hr14",_xlnm.Criteria))</f>
        <v>93.041960000000003</v>
      </c>
      <c r="J21" s="17">
        <f>IF(Enrolled=0,"n/a",DGET(data,"Pctile10_hr14",_xlnm.Criteria)*1)</f>
        <v>0.71542969999999995</v>
      </c>
      <c r="K21" s="17">
        <f>IF(Enrolled=0,"n/a",DGET(data,"Pctile30_hr14",_xlnm.Criteria)*1)</f>
        <v>0.78499589999999997</v>
      </c>
      <c r="L21" s="17">
        <f t="shared" si="1"/>
        <v>0.83317719999999995</v>
      </c>
      <c r="M21" s="17">
        <f>IF(Enrolled=0,"n/a",DGET(data,"Pctile70_hr14",_xlnm.Criteria)*1)</f>
        <v>0.88135859999999999</v>
      </c>
      <c r="N21" s="17">
        <f>IF(Enrolled=0,"n/a",DGET(data,"Pctile90_hr14",_xlnm.Criteria)*1)</f>
        <v>0.95092469999999996</v>
      </c>
      <c r="S21" s="57"/>
      <c r="T21" s="57"/>
      <c r="U21" s="57"/>
      <c r="V21" s="57"/>
      <c r="W21" s="57"/>
    </row>
    <row r="22" spans="1:23" ht="16.5" x14ac:dyDescent="0.2">
      <c r="C22" s="47"/>
      <c r="D22" s="47"/>
      <c r="E22" s="13">
        <v>15</v>
      </c>
      <c r="F22" s="17">
        <f>IF(Enrolled=0,"n/a",DGET(data,"Ref_hr15",_xlnm.Criteria)*1)</f>
        <v>6.8286879999999996</v>
      </c>
      <c r="G22" s="17">
        <f t="shared" si="0"/>
        <v>5.7401229999999996</v>
      </c>
      <c r="H22" s="17">
        <f>IF(Enrolled=0,"n/a",DGET(data,"Pctile50_hr15",_xlnm.Criteria)*1)</f>
        <v>1.088565</v>
      </c>
      <c r="I22" s="17">
        <f>IF(Enrolled=0,"n/a",DGET(data,"Temp_hr15",_xlnm.Criteria))</f>
        <v>92.743579999999994</v>
      </c>
      <c r="J22" s="17">
        <f>IF(Enrolled=0,"n/a",DGET(data,"Pctile10_hr15",_xlnm.Criteria)*1)</f>
        <v>0.96818170000000003</v>
      </c>
      <c r="K22" s="17">
        <f>IF(Enrolled=0,"n/a",DGET(data,"Pctile30_hr15",_xlnm.Criteria)*1)</f>
        <v>1.0393049999999999</v>
      </c>
      <c r="L22" s="17">
        <f t="shared" si="1"/>
        <v>1.088565</v>
      </c>
      <c r="M22" s="17">
        <f>IF(Enrolled=0,"n/a",DGET(data,"Pctile70_hr15",_xlnm.Criteria)*1)</f>
        <v>1.1378250000000001</v>
      </c>
      <c r="N22" s="17">
        <f>IF(Enrolled=0,"n/a",DGET(data,"Pctile90_hr15",_xlnm.Criteria)*1)</f>
        <v>1.2089490000000001</v>
      </c>
      <c r="S22" s="57"/>
      <c r="T22" s="57"/>
      <c r="U22" s="57"/>
      <c r="V22" s="57"/>
      <c r="W22" s="57"/>
    </row>
    <row r="23" spans="1:23" ht="16.5" x14ac:dyDescent="0.2">
      <c r="A23" s="48"/>
      <c r="B23" s="49"/>
      <c r="C23" s="50"/>
      <c r="D23" s="50"/>
      <c r="E23" s="13">
        <v>16</v>
      </c>
      <c r="F23" s="17">
        <f>IF(Enrolled=0,"n/a",DGET(data,"Ref_hr16",_xlnm.Criteria)*1)</f>
        <v>7.2271239999999999</v>
      </c>
      <c r="G23" s="17">
        <f t="shared" si="0"/>
        <v>6.1733890000000002</v>
      </c>
      <c r="H23" s="17">
        <f>IF(Enrolled=0,"n/a",DGET(data,"Pctile50_hr16",_xlnm.Criteria)*1)</f>
        <v>1.0537350000000001</v>
      </c>
      <c r="I23" s="17">
        <f>IF(Enrolled=0,"n/a",DGET(data,"Temp_hr16",_xlnm.Criteria))</f>
        <v>91.372519999999994</v>
      </c>
      <c r="J23" s="17">
        <f>IF(Enrolled=0,"n/a",DGET(data,"Pctile10_hr16",_xlnm.Criteria)*1)</f>
        <v>0.93115510000000001</v>
      </c>
      <c r="K23" s="17">
        <f>IF(Enrolled=0,"n/a",DGET(data,"Pctile30_hr16",_xlnm.Criteria)*1)</f>
        <v>1.003576</v>
      </c>
      <c r="L23" s="17">
        <f t="shared" si="1"/>
        <v>1.0537350000000001</v>
      </c>
      <c r="M23" s="17">
        <f>IF(Enrolled=0,"n/a",DGET(data,"Pctile70_hr16",_xlnm.Criteria)*1)</f>
        <v>1.103893</v>
      </c>
      <c r="N23" s="17">
        <f>IF(Enrolled=0,"n/a",DGET(data,"Pctile90_hr16",_xlnm.Criteria)*1)</f>
        <v>1.1763140000000001</v>
      </c>
      <c r="S23" s="57"/>
      <c r="T23" s="57"/>
      <c r="U23" s="57"/>
      <c r="V23" s="57"/>
      <c r="W23" s="57"/>
    </row>
    <row r="24" spans="1:23" ht="16.5" x14ac:dyDescent="0.2">
      <c r="D24" s="46"/>
      <c r="E24" s="13">
        <v>17</v>
      </c>
      <c r="F24" s="17">
        <f>IF(Enrolled=0,"n/a",DGET(data,"Ref_hr17",_xlnm.Criteria)*1)</f>
        <v>7.5663859999999996</v>
      </c>
      <c r="G24" s="17">
        <f t="shared" si="0"/>
        <v>6.5674446999999994</v>
      </c>
      <c r="H24" s="17">
        <f>IF(Enrolled=0,"n/a",DGET(data,"Pctile50_hr17",_xlnm.Criteria)*1)</f>
        <v>0.99894130000000003</v>
      </c>
      <c r="I24" s="17">
        <f>IF(Enrolled=0,"n/a",DGET(data,"Temp_hr17",_xlnm.Criteria))</f>
        <v>90.335459999999998</v>
      </c>
      <c r="J24" s="17">
        <f>IF(Enrolled=0,"n/a",DGET(data,"Pctile10_hr17",_xlnm.Criteria)*1)</f>
        <v>0.87073710000000004</v>
      </c>
      <c r="K24" s="17">
        <f>IF(Enrolled=0,"n/a",DGET(data,"Pctile30_hr17",_xlnm.Criteria)*1)</f>
        <v>0.94648120000000002</v>
      </c>
      <c r="L24" s="17">
        <f t="shared" si="1"/>
        <v>0.99894130000000003</v>
      </c>
      <c r="M24" s="17">
        <f>IF(Enrolled=0,"n/a",DGET(data,"Pctile70_hr17",_xlnm.Criteria)*1)</f>
        <v>1.051401</v>
      </c>
      <c r="N24" s="17">
        <f>IF(Enrolled=0,"n/a",DGET(data,"Pctile90_hr17",_xlnm.Criteria)*1)</f>
        <v>1.127146</v>
      </c>
      <c r="S24" s="57"/>
      <c r="T24" s="57"/>
      <c r="U24" s="57"/>
      <c r="V24" s="57"/>
      <c r="W24" s="57"/>
    </row>
    <row r="25" spans="1:23" ht="16.5" x14ac:dyDescent="0.2">
      <c r="C25" s="47"/>
      <c r="D25" s="47"/>
      <c r="E25" s="13">
        <v>18</v>
      </c>
      <c r="F25" s="17">
        <f>IF(Enrolled=0,"n/a",DGET(data,"Ref_hr18",_xlnm.Criteria)*1)</f>
        <v>7.8169709999999997</v>
      </c>
      <c r="G25" s="17">
        <f t="shared" si="0"/>
        <v>6.8123469999999999</v>
      </c>
      <c r="H25" s="17">
        <f>IF(Enrolled=0,"n/a",DGET(data,"Pctile50_hr18",_xlnm.Criteria)*1)</f>
        <v>1.004624</v>
      </c>
      <c r="I25" s="17">
        <f>IF(Enrolled=0,"n/a",DGET(data,"Temp_hr18",_xlnm.Criteria))</f>
        <v>89.018839999999997</v>
      </c>
      <c r="J25" s="17">
        <f>IF(Enrolled=0,"n/a",DGET(data,"Pctile10_hr18",_xlnm.Criteria)*1)</f>
        <v>0.87557019999999997</v>
      </c>
      <c r="K25" s="17">
        <f>IF(Enrolled=0,"n/a",DGET(data,"Pctile30_hr18",_xlnm.Criteria)*1)</f>
        <v>0.95181640000000001</v>
      </c>
      <c r="L25" s="17">
        <f t="shared" si="1"/>
        <v>1.004624</v>
      </c>
      <c r="M25" s="17">
        <f>IF(Enrolled=0,"n/a",DGET(data,"Pctile70_hr18",_xlnm.Criteria)*1)</f>
        <v>1.0574319999999999</v>
      </c>
      <c r="N25" s="17">
        <f>IF(Enrolled=0,"n/a",DGET(data,"Pctile90_hr18",_xlnm.Criteria)*1)</f>
        <v>1.1336790000000001</v>
      </c>
      <c r="S25" s="57"/>
      <c r="T25" s="57"/>
      <c r="U25" s="57"/>
      <c r="V25" s="57"/>
      <c r="W25" s="57"/>
    </row>
    <row r="26" spans="1:23" ht="16.5" x14ac:dyDescent="0.2">
      <c r="A26" s="48"/>
      <c r="B26" s="49"/>
      <c r="C26" s="50"/>
      <c r="D26" s="50"/>
      <c r="E26" s="13">
        <v>19</v>
      </c>
      <c r="F26" s="17">
        <f>IF(Enrolled=0,"n/a",DGET(data,"Ref_hr19",_xlnm.Criteria)*1)</f>
        <v>8.2605559999999993</v>
      </c>
      <c r="G26" s="17">
        <f t="shared" si="0"/>
        <v>8.1116475999999995</v>
      </c>
      <c r="H26" s="17">
        <f>IF(Enrolled=0,"n/a",DGET(data,"Pctile50_hr19",_xlnm.Criteria)*1)</f>
        <v>0.1489084</v>
      </c>
      <c r="I26" s="17">
        <f>IF(Enrolled=0,"n/a",DGET(data,"Temp_hr19",_xlnm.Criteria))</f>
        <v>86.788110000000003</v>
      </c>
      <c r="J26" s="17">
        <f>IF(Enrolled=0,"n/a",DGET(data,"Pctile10_hr19",_xlnm.Criteria)*1)</f>
        <v>1.8719599999999999E-2</v>
      </c>
      <c r="K26" s="17">
        <f>IF(Enrolled=0,"n/a",DGET(data,"Pctile30_hr19",_xlnm.Criteria)*1)</f>
        <v>9.5636200000000005E-2</v>
      </c>
      <c r="L26" s="17">
        <f t="shared" si="1"/>
        <v>0.1489084</v>
      </c>
      <c r="M26" s="17">
        <f>IF(Enrolled=0,"n/a",DGET(data,"Pctile70_hr19",_xlnm.Criteria)*1)</f>
        <v>0.20218059999999999</v>
      </c>
      <c r="N26" s="17">
        <f>IF(Enrolled=0,"n/a",DGET(data,"Pctile90_hr19",_xlnm.Criteria)*1)</f>
        <v>0.27909719999999999</v>
      </c>
      <c r="S26" s="57"/>
      <c r="T26" s="57"/>
      <c r="U26" s="57"/>
      <c r="V26" s="57"/>
      <c r="W26" s="57"/>
    </row>
    <row r="27" spans="1:23" ht="16.5" x14ac:dyDescent="0.2">
      <c r="D27" s="46"/>
      <c r="E27" s="13">
        <v>20</v>
      </c>
      <c r="F27" s="17">
        <f>IF(Enrolled=0,"n/a",DGET(data,"Ref_hr20",_xlnm.Criteria)*1)</f>
        <v>8.3634450000000005</v>
      </c>
      <c r="G27" s="17">
        <f t="shared" si="0"/>
        <v>8.4382456000000001</v>
      </c>
      <c r="H27" s="17">
        <f>IF(Enrolled=0,"n/a",DGET(data,"Pctile50_hr20",_xlnm.Criteria)*1)</f>
        <v>-7.4800599999999995E-2</v>
      </c>
      <c r="I27" s="17">
        <f>IF(Enrolled=0,"n/a",DGET(data,"Temp_hr20",_xlnm.Criteria))</f>
        <v>83.321749999999994</v>
      </c>
      <c r="J27" s="17">
        <f>IF(Enrolled=0,"n/a",DGET(data,"Pctile10_hr20",_xlnm.Criteria)*1)</f>
        <v>-0.20037460000000001</v>
      </c>
      <c r="K27" s="17">
        <f>IF(Enrolled=0,"n/a",DGET(data,"Pctile30_hr20",_xlnm.Criteria)*1)</f>
        <v>-0.1261844</v>
      </c>
      <c r="L27" s="17">
        <f t="shared" si="1"/>
        <v>-7.4800599999999995E-2</v>
      </c>
      <c r="M27" s="17">
        <f>IF(Enrolled=0,"n/a",DGET(data,"Pctile70_hr20",_xlnm.Criteria)*1)</f>
        <v>-2.3416800000000002E-2</v>
      </c>
      <c r="N27" s="17">
        <f>IF(Enrolled=0,"n/a",DGET(data,"Pctile90_hr20",_xlnm.Criteria)*1)</f>
        <v>5.0773400000000003E-2</v>
      </c>
      <c r="S27" s="57"/>
      <c r="T27" s="57"/>
      <c r="U27" s="57"/>
      <c r="V27" s="57"/>
      <c r="W27" s="57"/>
    </row>
    <row r="28" spans="1:23" ht="16.5" x14ac:dyDescent="0.2">
      <c r="C28" s="47"/>
      <c r="D28" s="47"/>
      <c r="E28" s="13">
        <v>21</v>
      </c>
      <c r="F28" s="17">
        <f>IF(Enrolled=0,"n/a",DGET(data,"Ref_hr21",_xlnm.Criteria)*1)</f>
        <v>8.4435880000000001</v>
      </c>
      <c r="G28" s="17">
        <f t="shared" si="0"/>
        <v>8.6319692000000003</v>
      </c>
      <c r="H28" s="17">
        <f>IF(Enrolled=0,"n/a",DGET(data,"Pctile50_hr21",_xlnm.Criteria)*1)</f>
        <v>-0.1883812</v>
      </c>
      <c r="I28" s="17">
        <f>IF(Enrolled=0,"n/a",DGET(data,"Temp_hr21",_xlnm.Criteria))</f>
        <v>79.974549999999994</v>
      </c>
      <c r="J28" s="17">
        <f>IF(Enrolled=0,"n/a",DGET(data,"Pctile10_hr21",_xlnm.Criteria)*1)</f>
        <v>-0.31111119999999998</v>
      </c>
      <c r="K28" s="17">
        <f>IF(Enrolled=0,"n/a",DGET(data,"Pctile30_hr21",_xlnm.Criteria)*1)</f>
        <v>-0.23860129999999999</v>
      </c>
      <c r="L28" s="17">
        <f t="shared" si="1"/>
        <v>-0.1883812</v>
      </c>
      <c r="M28" s="17">
        <f>IF(Enrolled=0,"n/a",DGET(data,"Pctile70_hr21",_xlnm.Criteria)*1)</f>
        <v>-0.13816110000000001</v>
      </c>
      <c r="N28" s="17">
        <f>IF(Enrolled=0,"n/a",DGET(data,"Pctile90_hr21",_xlnm.Criteria)*1)</f>
        <v>-6.5651299999999996E-2</v>
      </c>
      <c r="S28" s="57"/>
      <c r="T28" s="57"/>
      <c r="U28" s="57"/>
      <c r="V28" s="57"/>
      <c r="W28" s="57"/>
    </row>
    <row r="29" spans="1:23" ht="16.5" x14ac:dyDescent="0.2">
      <c r="A29" s="48"/>
      <c r="B29" s="49"/>
      <c r="C29" s="50"/>
      <c r="D29" s="50"/>
      <c r="E29" s="13">
        <v>22</v>
      </c>
      <c r="F29" s="17">
        <f>IF(Enrolled=0,"n/a",DGET(data,"Ref_hr22",_xlnm.Criteria)*1)</f>
        <v>8.0229809999999997</v>
      </c>
      <c r="G29" s="17">
        <f t="shared" si="0"/>
        <v>8.2978643000000005</v>
      </c>
      <c r="H29" s="17">
        <f>IF(Enrolled=0,"n/a",DGET(data,"Pctile50_hr22",_xlnm.Criteria)*1)</f>
        <v>-0.2748833</v>
      </c>
      <c r="I29" s="17">
        <f>IF(Enrolled=0,"n/a",DGET(data,"Temp_hr22",_xlnm.Criteria))</f>
        <v>78.387699999999995</v>
      </c>
      <c r="J29" s="17">
        <f>IF(Enrolled=0,"n/a",DGET(data,"Pctile10_hr22",_xlnm.Criteria)*1)</f>
        <v>-0.38886480000000001</v>
      </c>
      <c r="K29" s="17">
        <f>IF(Enrolled=0,"n/a",DGET(data,"Pctile30_hr22",_xlnm.Criteria)*1)</f>
        <v>-0.32152360000000002</v>
      </c>
      <c r="L29" s="17">
        <f t="shared" si="1"/>
        <v>-0.2748833</v>
      </c>
      <c r="M29" s="17">
        <f>IF(Enrolled=0,"n/a",DGET(data,"Pctile70_hr22",_xlnm.Criteria)*1)</f>
        <v>-0.2282429</v>
      </c>
      <c r="N29" s="17">
        <f>IF(Enrolled=0,"n/a",DGET(data,"Pctile90_hr22",_xlnm.Criteria)*1)</f>
        <v>-0.16090170000000001</v>
      </c>
    </row>
    <row r="30" spans="1:23" ht="16.5" x14ac:dyDescent="0.2">
      <c r="D30" s="46"/>
      <c r="E30" s="13">
        <v>23</v>
      </c>
      <c r="F30" s="17">
        <f>IF(Enrolled=0,"n/a",DGET(data,"Ref_hr23",_xlnm.Criteria)*1)</f>
        <v>7.2969569999999999</v>
      </c>
      <c r="G30" s="17">
        <f t="shared" si="0"/>
        <v>7.5513620000000001</v>
      </c>
      <c r="H30" s="17">
        <f>IF(Enrolled=0,"n/a",DGET(data,"Pctile50_hr23",_xlnm.Criteria)*1)</f>
        <v>-0.25440499999999999</v>
      </c>
      <c r="I30" s="17">
        <f>IF(Enrolled=0,"n/a",DGET(data,"Temp_hr23",_xlnm.Criteria))</f>
        <v>77.023740000000004</v>
      </c>
      <c r="J30" s="17">
        <f>IF(Enrolled=0,"n/a",DGET(data,"Pctile10_hr23",_xlnm.Criteria)*1)</f>
        <v>-0.36040719999999998</v>
      </c>
      <c r="K30" s="17">
        <f>IF(Enrolled=0,"n/a",DGET(data,"Pctile30_hr23",_xlnm.Criteria)*1)</f>
        <v>-0.29778019999999999</v>
      </c>
      <c r="L30" s="17">
        <f t="shared" si="1"/>
        <v>-0.25440499999999999</v>
      </c>
      <c r="M30" s="17">
        <f>IF(Enrolled=0,"n/a",DGET(data,"Pctile70_hr23",_xlnm.Criteria)*1)</f>
        <v>-0.21102969999999999</v>
      </c>
      <c r="N30" s="17">
        <f>IF(Enrolled=0,"n/a",DGET(data,"Pctile90_hr23",_xlnm.Criteria)*1)</f>
        <v>-0.1484027</v>
      </c>
    </row>
    <row r="31" spans="1:23" ht="17.25" thickBot="1" x14ac:dyDescent="0.25">
      <c r="C31" s="47"/>
      <c r="D31" s="47"/>
      <c r="E31" s="13">
        <v>24</v>
      </c>
      <c r="F31" s="17">
        <f>IF(Enrolled=0,"n/a",DGET(data,"Ref_hr24",_xlnm.Criteria)*1)</f>
        <v>6.3891260000000001</v>
      </c>
      <c r="G31" s="17">
        <f t="shared" si="0"/>
        <v>6.6598685</v>
      </c>
      <c r="H31" s="17">
        <f>IF(Enrolled=0,"n/a",DGET(data,"Pctile50_hr24",_xlnm.Criteria)*1)</f>
        <v>-0.2707425</v>
      </c>
      <c r="I31" s="17">
        <f>IF(Enrolled=0,"n/a",DGET(data,"Temp_hr24",_xlnm.Criteria))</f>
        <v>75.760090000000005</v>
      </c>
      <c r="J31" s="17">
        <f>IF(Enrolled=0,"n/a",DGET(data,"Pctile10_hr24",_xlnm.Criteria)*1)</f>
        <v>-0.3687259</v>
      </c>
      <c r="K31" s="17">
        <f>IF(Enrolled=0,"n/a",DGET(data,"Pctile30_hr24",_xlnm.Criteria)*1)</f>
        <v>-0.31083650000000002</v>
      </c>
      <c r="L31" s="17">
        <f t="shared" si="1"/>
        <v>-0.2707425</v>
      </c>
      <c r="M31" s="17">
        <f>IF(Enrolled=0,"n/a",DGET(data,"Pctile70_hr24",_xlnm.Criteria)*1)</f>
        <v>-0.23064850000000001</v>
      </c>
      <c r="N31" s="17">
        <f>IF(Enrolled=0,"n/a",DGET(data,"Pctile90_hr24",_xlnm.Criteria)*1)</f>
        <v>-0.1727591</v>
      </c>
    </row>
    <row r="32" spans="1:23" ht="49.5" customHeight="1" thickBot="1" x14ac:dyDescent="0.35">
      <c r="A32" s="48"/>
      <c r="B32" s="49"/>
      <c r="C32" s="50"/>
      <c r="D32" s="50"/>
      <c r="E32" s="28"/>
      <c r="F32" s="77" t="str">
        <f>"Estimated Reference
Energy Use
("&amp;IF(Result_type="Aggregate Impact","MWh)","kWh)")</f>
        <v>Estimated Reference
Energy Use
(MWh)</v>
      </c>
      <c r="G32" s="77" t="str">
        <f>"Observed 
Energy Use ("&amp;IF(Result_type="Aggregate Impact","MWh)","kWh)")</f>
        <v>Observed 
Energy Use (MWh)</v>
      </c>
      <c r="H32" s="77" t="str">
        <f>"Estimated 
Change in Energy Use ("&amp;IF(Result_type="Aggregate Impact","MWh)","kWh)")</f>
        <v>Estimated 
Change in Energy Use (MWh)</v>
      </c>
      <c r="I32" s="79" t="s">
        <v>183</v>
      </c>
      <c r="J32" s="29" t="str">
        <f>"Uncertainty Adjusted Impact ("&amp;IF(Result_type="Aggregate Impact","MWh/hour) - Percentiles","kWh/hour) - Percentiles")</f>
        <v>Uncertainty Adjusted Impact (MWh/hour) - Percentiles</v>
      </c>
      <c r="K32" s="29"/>
      <c r="L32" s="29"/>
      <c r="M32" s="29"/>
      <c r="N32" s="30"/>
      <c r="O32" s="75" t="s">
        <v>201</v>
      </c>
    </row>
    <row r="33" spans="1:15" ht="17.25" thickBot="1" x14ac:dyDescent="0.35">
      <c r="D33" s="46"/>
      <c r="E33" s="31" t="s">
        <v>186</v>
      </c>
      <c r="F33" s="78"/>
      <c r="G33" s="78"/>
      <c r="H33" s="78"/>
      <c r="I33" s="78"/>
      <c r="J33" s="32" t="s">
        <v>7</v>
      </c>
      <c r="K33" s="32" t="s">
        <v>8</v>
      </c>
      <c r="L33" s="32" t="s">
        <v>9</v>
      </c>
      <c r="M33" s="32" t="s">
        <v>10</v>
      </c>
      <c r="N33" s="33" t="s">
        <v>11</v>
      </c>
      <c r="O33" s="76"/>
    </row>
    <row r="34" spans="1:15" ht="17.25" thickBot="1" x14ac:dyDescent="0.35">
      <c r="C34" s="47"/>
      <c r="D34" s="47"/>
      <c r="E34" s="6" t="s">
        <v>12</v>
      </c>
      <c r="F34" s="68">
        <f>IF(Enrolled=0,"n/a",SUM(F8:F31))</f>
        <v>140.10512299999999</v>
      </c>
      <c r="G34" s="69">
        <f>IF(Enrolled=0,"n/a",SUM(G8:G31))</f>
        <v>134.84735219999999</v>
      </c>
      <c r="H34" s="71">
        <f>IF(Enrolled=0,"n/a",SUM(H8:H31))</f>
        <v>5.2577707999999994</v>
      </c>
      <c r="I34" s="71">
        <f>IF(Enrolled=0,"n/a",SUM(Lookups!C11:C34))</f>
        <v>170.11844000000002</v>
      </c>
      <c r="J34" s="71">
        <f>IF(Enrolled=0,"n/a",Lookups!D40)</f>
        <v>3.8788700144334998</v>
      </c>
      <c r="K34" s="71">
        <f>IF(Enrolled=0,"n/a",Lookups!E40)</f>
        <v>4.6935357755456302</v>
      </c>
      <c r="L34" s="71">
        <f>IF(Enrolled=0,"n/a",Lookups!F40)</f>
        <v>5.2577707999999994</v>
      </c>
      <c r="M34" s="71">
        <f>IF(Enrolled=0,"n/a",Lookups!G40)</f>
        <v>5.8220058244543686</v>
      </c>
      <c r="N34" s="72">
        <f>IF(Enrolled=0,"n/a",Lookups!H40)</f>
        <v>6.6366715855664991</v>
      </c>
      <c r="O34" s="26">
        <f>IF(Enrolled=0,"n/a",H34/F34)</f>
        <v>3.7527327248411894E-2</v>
      </c>
    </row>
    <row r="35" spans="1:15" ht="17.25" thickBot="1" x14ac:dyDescent="0.35">
      <c r="A35" s="48"/>
      <c r="B35" s="49"/>
      <c r="C35" s="50"/>
      <c r="D35" s="50"/>
      <c r="E35" s="6" t="str">
        <f>IF(option="Time-Of-Use Load Impact","Peak Hour","Event Hours")</f>
        <v>Event Hours</v>
      </c>
      <c r="F35" s="18">
        <f>IF(option="Time-Of-Use Load Impact",IF(Enrolled=0,"n/a",IF(summer=1,AVERAGE(F19:F25),AVERAGE(F25:F27))),IF(Enrolled=0, "n/a",AVERAGE(F19:F25)))</f>
        <v>6.7555834285714287</v>
      </c>
      <c r="G35" s="18">
        <f>IF(option="Time-Of-Use Load Impact",IF(Enrolled=0,"n/a",IF(summer=1,AVERAGE(G19:G25),AVERAGE(G25:G27))),IF(Enrolled=0, "n/a",AVERAGE(G19:G25)))</f>
        <v>5.8515216857142862</v>
      </c>
      <c r="H35" s="18">
        <f>IF(option="Time-Of-Use Load Impact",IF(Enrolled=0,"n/a",IF(summer=1,AVERAGE(H19:H25),AVERAGE(H25:H27))),IF(Enrolled=0, "n/a",AVERAGE(H19:H25)))</f>
        <v>0.9040617428571428</v>
      </c>
      <c r="I35" s="71">
        <f>IF(option="Time-Of-Use Load Impact",IF(Enrolled=0,"n/a",IF(summer=1,AVERAGE(Lookups!C22:C28),AVERAGE(Lookups!C28:C30))),IF(Enrolled=0,"n/a",AVERAGE(Lookups!C22:C28)))</f>
        <v>16.577808571428569</v>
      </c>
      <c r="J35" s="71">
        <f>IF(Enrolled=0, "n/a", Lookups!D41)</f>
        <v>0.805184528903645</v>
      </c>
      <c r="K35" s="71">
        <f>IF(Enrolled=0, "n/a", Lookups!E41)</f>
        <v>0.86360198837951285</v>
      </c>
      <c r="L35" s="71">
        <f>IF(Enrolled=0, "n/a", Lookups!F41)</f>
        <v>0.9040617428571428</v>
      </c>
      <c r="M35" s="71">
        <f>IF(Enrolled=0, "n/a", Lookups!G41)</f>
        <v>0.94452149733477275</v>
      </c>
      <c r="N35" s="71">
        <f>IF(Enrolled=0, "n/a", Lookups!H41)</f>
        <v>1.0029389568106406</v>
      </c>
      <c r="O35" s="26">
        <f>IF(H35="n/a","n/a",H35/F35)</f>
        <v>0.13382437689002391</v>
      </c>
    </row>
    <row r="36" spans="1:15" ht="17.25" thickBot="1" x14ac:dyDescent="0.35">
      <c r="D36" s="46"/>
      <c r="E36" s="6" t="str">
        <f>IF(option="Time-Of-Use Load Impact","Off-Peak Hr","")</f>
        <v/>
      </c>
      <c r="F36" s="18" t="str">
        <f>IF(option="Time-Of-Use Load Impact",IF(Enrolled=0,"n/a",IF(summer=1,AVERAGE(F14:F18,F26:F29),AVERAGE(F14:F24,F28:F29))),"")</f>
        <v/>
      </c>
      <c r="G36" s="18" t="str">
        <f>IF(option="Time-Of-Use Load Impact",IF(Enrolled=0,"n/a",IF(summer=1,AVERAGE(G14:G18,G26:G29),AVERAGE(G14:G24,G28:G29))),"")</f>
        <v/>
      </c>
      <c r="H36" s="18" t="str">
        <f>IF(option="Time-Of-Use Load Impact",IF(Enrolled=0,"n/a",IF(summer=1,AVERAGE(H14:H18,H26:H29),AVERAGE(H14:H24,H28:H29))),"")</f>
        <v/>
      </c>
      <c r="I36" s="71" t="str">
        <f>IF(option="Time-Of-Use Load Impact",IF(Enrolled=0,"n/a",IF(summer=1,AVERAGE(Lookups!C17:C21,Lookups!C29:C32),AVERAGE(Lookups!C17:C27,Lookups!C31:C32))),"")</f>
        <v/>
      </c>
      <c r="J36" s="71" t="str">
        <f>IF(option="Time-Of-Use Load Impact",IF(Enrolled=0,"n/a",Lookups!D42),"")</f>
        <v/>
      </c>
      <c r="K36" s="71" t="str">
        <f>IF(option="Time-Of-Use Load Impact",IF(Enrolled=0,"n/a",Lookups!E42),"")</f>
        <v/>
      </c>
      <c r="L36" s="71" t="str">
        <f>IF(option="Time-Of-Use Load Impact",IF(Enrolled=0,"n/a",Lookups!F42),"")</f>
        <v/>
      </c>
      <c r="M36" s="71" t="str">
        <f>IF(option="Time-Of-Use Load Impact",IF(Enrolled=0,"n/a",Lookups!G42),"")</f>
        <v/>
      </c>
      <c r="N36" s="70" t="str">
        <f>IF(option="Time-Of-Use Load Impact",IF(Enrolled=0,"n/a",Lookups!H42),"")</f>
        <v/>
      </c>
      <c r="O36" s="27" t="str">
        <f>IF(option="Time-Of-Use Load Impact",IF(Enrolled=0,"n/a",H36/F36),"")</f>
        <v/>
      </c>
    </row>
    <row r="37" spans="1:15" ht="15" x14ac:dyDescent="0.25">
      <c r="C37" s="47"/>
      <c r="D37" s="47"/>
      <c r="E37" s="58"/>
      <c r="F37" s="57"/>
      <c r="G37" s="59"/>
      <c r="H37" s="60"/>
      <c r="I37" s="57"/>
    </row>
    <row r="38" spans="1:15" ht="15" x14ac:dyDescent="0.25">
      <c r="A38" s="48"/>
      <c r="B38" s="49"/>
      <c r="C38" s="50"/>
      <c r="D38" s="50"/>
      <c r="E38" s="58"/>
      <c r="F38" s="57"/>
      <c r="G38" s="59"/>
      <c r="H38" s="60"/>
      <c r="I38" s="61"/>
      <c r="J38" s="57"/>
      <c r="K38" s="57"/>
      <c r="L38" s="57"/>
      <c r="M38" s="57"/>
      <c r="N38" s="57"/>
    </row>
    <row r="39" spans="1:15" x14ac:dyDescent="0.2">
      <c r="D39" s="46"/>
      <c r="E39" s="58"/>
      <c r="F39" s="57"/>
      <c r="G39" s="57"/>
      <c r="H39" s="61"/>
      <c r="I39" s="57"/>
    </row>
    <row r="40" spans="1:15" x14ac:dyDescent="0.2">
      <c r="C40" s="47"/>
      <c r="D40" s="47"/>
    </row>
    <row r="41" spans="1:15" x14ac:dyDescent="0.2">
      <c r="A41" s="48"/>
      <c r="B41" s="49"/>
      <c r="C41" s="50"/>
      <c r="D41" s="50"/>
      <c r="E41" s="58"/>
      <c r="F41" s="57"/>
      <c r="G41" s="57"/>
      <c r="H41" s="57"/>
      <c r="I41" s="61"/>
    </row>
    <row r="42" spans="1:15" x14ac:dyDescent="0.2">
      <c r="D42" s="46"/>
    </row>
    <row r="43" spans="1:15" x14ac:dyDescent="0.2">
      <c r="C43" s="47"/>
      <c r="D43" s="47"/>
    </row>
    <row r="44" spans="1:15" x14ac:dyDescent="0.2">
      <c r="A44" s="48"/>
      <c r="B44" s="49"/>
      <c r="C44" s="50"/>
      <c r="D44" s="50"/>
    </row>
    <row r="45" spans="1:15" x14ac:dyDescent="0.2">
      <c r="D45" s="46"/>
    </row>
    <row r="46" spans="1:15" x14ac:dyDescent="0.2">
      <c r="C46" s="47"/>
      <c r="D46" s="47"/>
    </row>
    <row r="47" spans="1:15" x14ac:dyDescent="0.2">
      <c r="A47" s="48"/>
      <c r="B47" s="49"/>
      <c r="C47" s="50"/>
      <c r="D47" s="50"/>
    </row>
    <row r="48" spans="1:15" x14ac:dyDescent="0.2">
      <c r="D48" s="46"/>
    </row>
    <row r="49" spans="1:4" x14ac:dyDescent="0.2">
      <c r="C49" s="47"/>
      <c r="D49" s="47"/>
    </row>
    <row r="50" spans="1:4" x14ac:dyDescent="0.2">
      <c r="A50" s="48"/>
      <c r="B50" s="49"/>
      <c r="C50" s="50"/>
      <c r="D50" s="50"/>
    </row>
    <row r="51" spans="1:4" x14ac:dyDescent="0.2">
      <c r="D51" s="46"/>
    </row>
    <row r="52" spans="1:4" x14ac:dyDescent="0.2">
      <c r="C52" s="47"/>
      <c r="D52" s="47"/>
    </row>
    <row r="53" spans="1:4" x14ac:dyDescent="0.2">
      <c r="A53" s="48"/>
      <c r="B53" s="49"/>
      <c r="C53" s="50"/>
      <c r="D53" s="50"/>
    </row>
    <row r="54" spans="1:4" x14ac:dyDescent="0.2">
      <c r="D54" s="46"/>
    </row>
    <row r="55" spans="1:4" x14ac:dyDescent="0.2">
      <c r="C55" s="47"/>
      <c r="D55" s="47"/>
    </row>
    <row r="56" spans="1:4" x14ac:dyDescent="0.2">
      <c r="A56" s="48"/>
      <c r="B56" s="49"/>
      <c r="C56" s="50"/>
      <c r="D56" s="50"/>
    </row>
    <row r="57" spans="1:4" x14ac:dyDescent="0.2">
      <c r="D57" s="46"/>
    </row>
    <row r="58" spans="1:4" x14ac:dyDescent="0.2">
      <c r="C58" s="47"/>
      <c r="D58" s="47"/>
    </row>
    <row r="59" spans="1:4" x14ac:dyDescent="0.2">
      <c r="A59" s="48"/>
      <c r="B59" s="49"/>
      <c r="C59" s="50"/>
      <c r="D59" s="50"/>
    </row>
    <row r="60" spans="1:4" x14ac:dyDescent="0.2">
      <c r="D60" s="46"/>
    </row>
    <row r="61" spans="1:4" x14ac:dyDescent="0.2">
      <c r="C61" s="47"/>
      <c r="D61" s="47"/>
    </row>
    <row r="62" spans="1:4" x14ac:dyDescent="0.2">
      <c r="A62" s="48"/>
      <c r="B62" s="49"/>
      <c r="C62" s="50"/>
      <c r="D62" s="50"/>
    </row>
    <row r="63" spans="1:4" x14ac:dyDescent="0.2">
      <c r="D63" s="46"/>
    </row>
    <row r="64" spans="1:4" x14ac:dyDescent="0.2">
      <c r="C64" s="47"/>
      <c r="D64" s="47"/>
    </row>
    <row r="65" spans="1:4" x14ac:dyDescent="0.2">
      <c r="A65" s="48"/>
      <c r="B65" s="49"/>
      <c r="C65" s="50"/>
      <c r="D65" s="50"/>
    </row>
    <row r="66" spans="1:4" x14ac:dyDescent="0.2">
      <c r="D66" s="46"/>
    </row>
    <row r="67" spans="1:4" x14ac:dyDescent="0.2">
      <c r="C67" s="47"/>
      <c r="D67" s="47"/>
    </row>
    <row r="68" spans="1:4" x14ac:dyDescent="0.2">
      <c r="A68" s="48"/>
      <c r="B68" s="49"/>
      <c r="C68" s="50"/>
      <c r="D68" s="50"/>
    </row>
    <row r="69" spans="1:4" x14ac:dyDescent="0.2">
      <c r="D69" s="46"/>
    </row>
    <row r="70" spans="1:4" x14ac:dyDescent="0.2">
      <c r="C70" s="47"/>
      <c r="D70" s="47"/>
    </row>
    <row r="71" spans="1:4" x14ac:dyDescent="0.2">
      <c r="A71" s="48"/>
      <c r="B71" s="49"/>
      <c r="C71" s="50"/>
      <c r="D71" s="50"/>
    </row>
    <row r="72" spans="1:4" x14ac:dyDescent="0.2">
      <c r="D72" s="46"/>
    </row>
    <row r="73" spans="1:4" x14ac:dyDescent="0.2">
      <c r="C73" s="47"/>
      <c r="D73" s="47"/>
    </row>
    <row r="74" spans="1:4" x14ac:dyDescent="0.2">
      <c r="A74" s="48"/>
      <c r="B74" s="49"/>
      <c r="C74" s="50"/>
      <c r="D74" s="50"/>
    </row>
    <row r="75" spans="1:4" x14ac:dyDescent="0.2">
      <c r="D75" s="46"/>
    </row>
    <row r="76" spans="1:4" x14ac:dyDescent="0.2">
      <c r="C76" s="47"/>
      <c r="D76" s="47"/>
    </row>
    <row r="77" spans="1:4" x14ac:dyDescent="0.2">
      <c r="A77" s="48"/>
      <c r="B77" s="49"/>
      <c r="C77" s="50"/>
      <c r="D77" s="50"/>
    </row>
    <row r="78" spans="1:4" x14ac:dyDescent="0.2">
      <c r="D78" s="46"/>
    </row>
    <row r="79" spans="1:4" x14ac:dyDescent="0.2">
      <c r="C79" s="47"/>
      <c r="D79" s="47"/>
    </row>
    <row r="80" spans="1:4" x14ac:dyDescent="0.2">
      <c r="A80" s="48"/>
      <c r="B80" s="49"/>
      <c r="C80" s="50"/>
      <c r="D80" s="50"/>
    </row>
    <row r="81" spans="1:4" x14ac:dyDescent="0.2">
      <c r="D81" s="46"/>
    </row>
    <row r="82" spans="1:4" x14ac:dyDescent="0.2">
      <c r="C82" s="47"/>
      <c r="D82" s="47"/>
    </row>
    <row r="83" spans="1:4" x14ac:dyDescent="0.2">
      <c r="A83" s="48"/>
      <c r="B83" s="49"/>
      <c r="C83" s="50"/>
      <c r="D83" s="50"/>
    </row>
    <row r="84" spans="1:4" x14ac:dyDescent="0.2">
      <c r="D84" s="46"/>
    </row>
    <row r="85" spans="1:4" x14ac:dyDescent="0.2">
      <c r="C85" s="47"/>
      <c r="D85" s="47"/>
    </row>
    <row r="86" spans="1:4" x14ac:dyDescent="0.2">
      <c r="A86" s="48"/>
      <c r="B86" s="49"/>
      <c r="C86" s="50"/>
      <c r="D86" s="50"/>
    </row>
    <row r="87" spans="1:4" x14ac:dyDescent="0.2">
      <c r="D87" s="46"/>
    </row>
    <row r="88" spans="1:4" x14ac:dyDescent="0.2">
      <c r="C88" s="47"/>
      <c r="D88" s="47"/>
    </row>
    <row r="89" spans="1:4" x14ac:dyDescent="0.2">
      <c r="A89" s="48"/>
      <c r="B89" s="49"/>
      <c r="C89" s="50"/>
      <c r="D89" s="50"/>
    </row>
    <row r="90" spans="1:4" x14ac:dyDescent="0.2">
      <c r="D90" s="46"/>
    </row>
    <row r="91" spans="1:4" x14ac:dyDescent="0.2">
      <c r="C91" s="47"/>
      <c r="D91" s="47"/>
    </row>
    <row r="92" spans="1:4" x14ac:dyDescent="0.2">
      <c r="A92" s="48"/>
      <c r="B92" s="49"/>
      <c r="C92" s="50"/>
      <c r="D92" s="50"/>
    </row>
    <row r="93" spans="1:4" x14ac:dyDescent="0.2">
      <c r="D93" s="46"/>
    </row>
    <row r="94" spans="1:4" x14ac:dyDescent="0.2">
      <c r="C94" s="47"/>
      <c r="D94" s="47"/>
    </row>
    <row r="95" spans="1:4" x14ac:dyDescent="0.2">
      <c r="A95" s="48"/>
      <c r="B95" s="49"/>
      <c r="C95" s="50"/>
      <c r="D95" s="50"/>
    </row>
    <row r="96" spans="1:4" x14ac:dyDescent="0.2">
      <c r="D96" s="46"/>
    </row>
    <row r="97" spans="1:4" x14ac:dyDescent="0.2">
      <c r="C97" s="47"/>
      <c r="D97" s="47"/>
    </row>
    <row r="98" spans="1:4" x14ac:dyDescent="0.2">
      <c r="A98" s="48"/>
      <c r="B98" s="49"/>
      <c r="C98" s="50"/>
      <c r="D98" s="50"/>
    </row>
    <row r="99" spans="1:4" x14ac:dyDescent="0.2">
      <c r="D99" s="46"/>
    </row>
    <row r="100" spans="1:4" x14ac:dyDescent="0.2">
      <c r="C100" s="47"/>
      <c r="D100" s="47"/>
    </row>
    <row r="101" spans="1:4" x14ac:dyDescent="0.2">
      <c r="A101" s="48"/>
      <c r="B101" s="49"/>
      <c r="C101" s="50"/>
      <c r="D101" s="50"/>
    </row>
    <row r="102" spans="1:4" x14ac:dyDescent="0.2">
      <c r="D102" s="46"/>
    </row>
    <row r="103" spans="1:4" x14ac:dyDescent="0.2">
      <c r="C103" s="47"/>
      <c r="D103" s="47"/>
    </row>
    <row r="104" spans="1:4" x14ac:dyDescent="0.2">
      <c r="A104" s="48"/>
      <c r="B104" s="49"/>
      <c r="C104" s="50"/>
      <c r="D104" s="50"/>
    </row>
    <row r="105" spans="1:4" x14ac:dyDescent="0.2">
      <c r="D105" s="46"/>
    </row>
  </sheetData>
  <mergeCells count="18">
    <mergeCell ref="I4:I7"/>
    <mergeCell ref="J4:N5"/>
    <mergeCell ref="P6:Q7"/>
    <mergeCell ref="J6:J7"/>
    <mergeCell ref="A1:C1"/>
    <mergeCell ref="K6:K7"/>
    <mergeCell ref="L6:L7"/>
    <mergeCell ref="M6:M7"/>
    <mergeCell ref="N6:N7"/>
    <mergeCell ref="E4:E7"/>
    <mergeCell ref="F4:F7"/>
    <mergeCell ref="G4:G7"/>
    <mergeCell ref="H4:H7"/>
    <mergeCell ref="O32:O33"/>
    <mergeCell ref="F32:F33"/>
    <mergeCell ref="G32:G33"/>
    <mergeCell ref="H32:H33"/>
    <mergeCell ref="I32:I33"/>
  </mergeCells>
  <phoneticPr fontId="2" type="noConversion"/>
  <conditionalFormatting sqref="C2">
    <cfRule type="expression" dxfId="10" priority="54">
      <formula>size_lca_flag=1</formula>
    </cfRule>
  </conditionalFormatting>
  <conditionalFormatting sqref="E19:N25">
    <cfRule type="expression" dxfId="9" priority="5">
      <formula>IF(option="Critical Peak Pricing Load Impact",TRUE,FALSE)</formula>
    </cfRule>
  </conditionalFormatting>
  <conditionalFormatting sqref="E25:N27">
    <cfRule type="expression" dxfId="8" priority="1">
      <formula>IF(option="Time-Of-Use Load Impact",IF(summer=0, TRUE, FALSE),FALSE)</formula>
    </cfRule>
  </conditionalFormatting>
  <dataValidations count="5">
    <dataValidation type="list" allowBlank="1" showInputMessage="1" showErrorMessage="1" sqref="B8">
      <formula1>IF(option="Time-Of-Use Load Impact", day_type_list_tou, day_type_list_cpp)</formula1>
    </dataValidation>
    <dataValidation type="list" allowBlank="1" showInputMessage="1" showErrorMessage="1" sqref="B6">
      <formula1>Result_type_list</formula1>
    </dataValidation>
    <dataValidation type="list" allowBlank="1" showInputMessage="1" showErrorMessage="1" sqref="B5">
      <formula1>IF(option="Time-Of-Use Load Impact", rate_list, rate_list_cpp)</formula1>
    </dataValidation>
    <dataValidation type="list" allowBlank="1" showInputMessage="1" showErrorMessage="1" sqref="B7">
      <formula1>climate_list</formula1>
    </dataValidation>
    <dataValidation type="list" allowBlank="1" showInputMessage="1" showErrorMessage="1" sqref="B4">
      <formula1>options_list</formula1>
    </dataValidation>
  </dataValidations>
  <pageMargins left="0.75" right="0.75" top="1" bottom="1" header="0.5" footer="0.5"/>
  <pageSetup scale="54" orientation="landscape" r:id="rId1"/>
  <headerFooter alignWithMargins="0"/>
  <ignoredErrors>
    <ignoredError sqref="O35" 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5" id="{74D5BC2E-3F11-4515-9411-4D08286F7F24}">
            <xm:f>IF(option="Time-Of-Use Load Impact",Lookups!$F$24=1,FALSE)</xm:f>
            <x14:dxf>
              <fill>
                <patternFill>
                  <bgColor theme="3" tint="0.79998168889431442"/>
                </patternFill>
              </fill>
            </x14:dxf>
          </x14:cfRule>
          <xm:sqref>E19:N25</xm:sqref>
        </x14:conditionalFormatting>
        <x14:conditionalFormatting xmlns:xm="http://schemas.microsoft.com/office/excel/2006/main">
          <x14:cfRule type="expression" priority="10" id="{8D461D41-22AB-4A91-B90F-E92D5EDD5FE2}">
            <xm:f>IF(option="Time-Of-Use Load Impact",Lookups!$D$8=1,FALSE)</xm:f>
            <x14:dxf>
              <fill>
                <patternFill>
                  <bgColor theme="0" tint="-0.14996795556505021"/>
                </patternFill>
              </fill>
            </x14:dxf>
          </x14:cfRule>
          <xm:sqref>E8:N31 G2 E34:O36</xm:sqref>
        </x14:conditionalFormatting>
        <x14:conditionalFormatting xmlns:xm="http://schemas.microsoft.com/office/excel/2006/main">
          <x14:cfRule type="expression" priority="66" id="{4F4CDF7B-3E53-49D3-8A00-0466B775F5C5}">
            <xm:f>IF(option="Time-Of-Use Load Impact",Lookups!$F$24=0,FALSE)</xm:f>
            <x14:dxf>
              <fill>
                <patternFill>
                  <bgColor rgb="FFEEF3F8"/>
                </patternFill>
              </fill>
            </x14:dxf>
          </x14:cfRule>
          <xm:sqref>E14:N24 E28:N31</xm:sqref>
        </x14:conditionalFormatting>
        <x14:conditionalFormatting xmlns:xm="http://schemas.microsoft.com/office/excel/2006/main">
          <x14:cfRule type="expression" priority="9" id="{DA69B75B-6FBE-4FC4-A931-6B633599F827}">
            <xm:f>IF(Enrolled=0,FALSE,Lookups!$D$8=1)</xm:f>
            <x14:dxf>
              <fill>
                <patternFill>
                  <bgColor rgb="FFFFFF99"/>
                </patternFill>
              </fill>
            </x14:dxf>
          </x14:cfRule>
          <xm:sqref>A2</xm:sqref>
        </x14:conditionalFormatting>
        <x14:conditionalFormatting xmlns:xm="http://schemas.microsoft.com/office/excel/2006/main">
          <x14:cfRule type="expression" priority="8" id="{E305D8F2-9D8E-4446-8EF3-6709555062BF}">
            <xm:f>Lookups!$J$21=FALSE</xm:f>
            <x14:dxf>
              <fill>
                <patternFill>
                  <bgColor rgb="FFFF0000"/>
                </patternFill>
              </fill>
            </x14:dxf>
          </x14:cfRule>
          <xm:sqref>B5</xm:sqref>
        </x14:conditionalFormatting>
        <x14:conditionalFormatting xmlns:xm="http://schemas.microsoft.com/office/excel/2006/main">
          <x14:cfRule type="expression" priority="7" id="{E83A55B7-056D-4D27-A93E-7C317A5075F5}">
            <xm:f>Lookups!$J$20=FALSE</xm:f>
            <x14:dxf>
              <fill>
                <patternFill>
                  <bgColor rgb="FFFF0000"/>
                </patternFill>
              </fill>
            </x14:dxf>
          </x14:cfRule>
          <xm:sqref>B8:C8</xm:sqref>
        </x14:conditionalFormatting>
        <x14:conditionalFormatting xmlns:xm="http://schemas.microsoft.com/office/excel/2006/main">
          <x14:cfRule type="expression" priority="4" id="{7BE8EB57-55B4-41D6-8BDE-493EB5205BAD}">
            <xm:f>IF(Lookups!$J$21=FALSE, TRUE,FALSE)</xm:f>
            <x14:dxf>
              <fill>
                <patternFill>
                  <bgColor rgb="FFFF0000"/>
                </patternFill>
              </fill>
            </x14:dxf>
          </x14:cfRule>
          <xm:sqref>C5</xm:sqref>
        </x14:conditionalFormatting>
        <x14:conditionalFormatting xmlns:xm="http://schemas.microsoft.com/office/excel/2006/main">
          <x14:cfRule type="expression" priority="64" id="{D43244EE-F903-428B-A9A5-C3479C0AA8B3}">
            <xm:f>IF(option="Time-Of-Use Load Impact",Lookups!$F$24=1,FALSE)</xm:f>
            <x14:dxf>
              <fill>
                <patternFill>
                  <fgColor rgb="FFE7EEF5"/>
                  <bgColor rgb="FFEEF3F8"/>
                </patternFill>
              </fill>
            </x14:dxf>
          </x14:cfRule>
          <xm:sqref>E14:N18 E26:N29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workbookViewId="0">
      <selection activeCell="J20" sqref="J20"/>
    </sheetView>
  </sheetViews>
  <sheetFormatPr defaultRowHeight="12.75" x14ac:dyDescent="0.2"/>
  <cols>
    <col min="1" max="1" width="16.85546875" customWidth="1"/>
    <col min="2" max="2" width="9.7109375" bestFit="1" customWidth="1"/>
    <col min="3" max="3" width="24.140625" bestFit="1" customWidth="1"/>
    <col min="4" max="4" width="17.140625" bestFit="1" customWidth="1"/>
    <col min="5" max="5" width="9.5703125" bestFit="1" customWidth="1"/>
    <col min="6" max="6" width="8.85546875" bestFit="1" customWidth="1"/>
    <col min="7" max="7" width="30.28515625" customWidth="1"/>
    <col min="8" max="8" width="10.85546875" bestFit="1" customWidth="1"/>
    <col min="10" max="10" width="25.5703125" bestFit="1" customWidth="1"/>
    <col min="11" max="11" width="16" bestFit="1" customWidth="1"/>
    <col min="12" max="12" width="31" bestFit="1" customWidth="1"/>
  </cols>
  <sheetData>
    <row r="1" spans="1:14" x14ac:dyDescent="0.2">
      <c r="G1" s="1"/>
      <c r="H1" s="1"/>
    </row>
    <row r="3" spans="1:14" ht="15" x14ac:dyDescent="0.25">
      <c r="A3" s="9"/>
      <c r="B3" s="7" t="s">
        <v>198</v>
      </c>
      <c r="C3" s="7" t="s">
        <v>223</v>
      </c>
      <c r="D3" s="7" t="s">
        <v>190</v>
      </c>
      <c r="E3" s="7" t="s">
        <v>218</v>
      </c>
      <c r="F3" s="7" t="s">
        <v>227</v>
      </c>
      <c r="J3" s="2" t="s">
        <v>198</v>
      </c>
      <c r="K3" s="5" t="s">
        <v>223</v>
      </c>
      <c r="L3" s="5" t="s">
        <v>190</v>
      </c>
      <c r="M3" s="5" t="s">
        <v>218</v>
      </c>
      <c r="N3" s="5" t="s">
        <v>227</v>
      </c>
    </row>
    <row r="4" spans="1:14" x14ac:dyDescent="0.2">
      <c r="A4" s="11"/>
      <c r="B4" t="str">
        <f>Result_type</f>
        <v>Aggregate Impact</v>
      </c>
      <c r="C4" s="8" t="str">
        <f>"="&amp;rate</f>
        <v>=TOU-DR-P</v>
      </c>
      <c r="D4" s="3" t="str">
        <f>day_type</f>
        <v>Average Weekday Event</v>
      </c>
      <c r="E4" t="str">
        <f>climate</f>
        <v>All</v>
      </c>
      <c r="F4" s="19" t="str">
        <f>option</f>
        <v>Critical Peak Pricing Load Impact</v>
      </c>
      <c r="J4" t="s">
        <v>0</v>
      </c>
      <c r="K4" s="14" t="s">
        <v>224</v>
      </c>
      <c r="L4" s="34" t="s">
        <v>267</v>
      </c>
      <c r="M4" s="14" t="s">
        <v>219</v>
      </c>
      <c r="N4" s="14" t="s">
        <v>228</v>
      </c>
    </row>
    <row r="5" spans="1:14" ht="13.5" x14ac:dyDescent="0.25">
      <c r="A5" s="9"/>
      <c r="B5" s="9"/>
      <c r="C5" s="9"/>
      <c r="D5" s="9"/>
      <c r="E5" s="9"/>
      <c r="F5" s="9"/>
      <c r="G5" s="10"/>
      <c r="H5" s="10"/>
      <c r="J5" t="s">
        <v>199</v>
      </c>
      <c r="K5" t="s">
        <v>225</v>
      </c>
      <c r="L5" s="34" t="s">
        <v>233</v>
      </c>
      <c r="M5" s="14" t="s">
        <v>220</v>
      </c>
      <c r="N5" s="14" t="s">
        <v>229</v>
      </c>
    </row>
    <row r="6" spans="1:14" x14ac:dyDescent="0.2">
      <c r="A6" s="11"/>
      <c r="B6" s="11"/>
      <c r="C6" s="20" t="s">
        <v>189</v>
      </c>
      <c r="D6" s="12">
        <f>IFERROR(DGET(data,"enrolled",_xlnm.Criteria),0)</f>
        <v>4935</v>
      </c>
      <c r="E6" t="str">
        <f>DGET(data,"ResultType",_xlnm.Criteria)</f>
        <v>Aggregate Impact</v>
      </c>
      <c r="F6" s="12"/>
      <c r="G6" s="12"/>
      <c r="H6" s="12"/>
      <c r="L6" s="34" t="s">
        <v>231</v>
      </c>
      <c r="M6" s="14" t="s">
        <v>221</v>
      </c>
    </row>
    <row r="7" spans="1:14" ht="13.5" x14ac:dyDescent="0.25">
      <c r="A7" s="9"/>
      <c r="C7" s="14" t="s">
        <v>185</v>
      </c>
      <c r="D7">
        <v>0</v>
      </c>
      <c r="L7" s="34" t="s">
        <v>232</v>
      </c>
      <c r="M7" s="14"/>
    </row>
    <row r="8" spans="1:14" ht="13.5" x14ac:dyDescent="0.25">
      <c r="A8" s="10"/>
      <c r="C8" s="14" t="s">
        <v>200</v>
      </c>
      <c r="D8">
        <f>IF(Enrolled&lt;100,1,0)</f>
        <v>0</v>
      </c>
      <c r="L8" t="s">
        <v>240</v>
      </c>
      <c r="M8" s="14"/>
    </row>
    <row r="9" spans="1:14" x14ac:dyDescent="0.2">
      <c r="L9" t="s">
        <v>239</v>
      </c>
    </row>
    <row r="10" spans="1:14" x14ac:dyDescent="0.2">
      <c r="C10" s="15" t="s">
        <v>184</v>
      </c>
      <c r="F10" t="s">
        <v>192</v>
      </c>
      <c r="L10" t="s">
        <v>243</v>
      </c>
    </row>
    <row r="11" spans="1:14" x14ac:dyDescent="0.2">
      <c r="B11">
        <v>1</v>
      </c>
      <c r="C11" s="16">
        <f>MAX(0,Table!I8-75)</f>
        <v>0</v>
      </c>
      <c r="E11" s="14" t="s">
        <v>207</v>
      </c>
      <c r="F11">
        <f>IFERROR(SEARCH(E11,$D$4),0)</f>
        <v>0</v>
      </c>
      <c r="L11" t="s">
        <v>236</v>
      </c>
    </row>
    <row r="12" spans="1:14" x14ac:dyDescent="0.2">
      <c r="B12">
        <f>B11+1</f>
        <v>2</v>
      </c>
      <c r="C12" s="16">
        <f>MAX(0,Table!I9-75)</f>
        <v>0</v>
      </c>
      <c r="E12" s="14" t="s">
        <v>206</v>
      </c>
      <c r="F12">
        <f t="shared" ref="F12:F22" si="0">IFERROR(SEARCH(E12,$D$4),0)</f>
        <v>0</v>
      </c>
      <c r="L12" s="14" t="s">
        <v>244</v>
      </c>
    </row>
    <row r="13" spans="1:14" x14ac:dyDescent="0.2">
      <c r="B13">
        <f t="shared" ref="B13:B34" si="1">B12+1</f>
        <v>3</v>
      </c>
      <c r="C13" s="16">
        <f>MAX(0,Table!I10-75)</f>
        <v>0</v>
      </c>
      <c r="E13" s="14" t="s">
        <v>210</v>
      </c>
      <c r="F13">
        <f t="shared" si="0"/>
        <v>0</v>
      </c>
      <c r="L13" t="s">
        <v>242</v>
      </c>
    </row>
    <row r="14" spans="1:14" x14ac:dyDescent="0.2">
      <c r="B14">
        <f t="shared" si="1"/>
        <v>4</v>
      </c>
      <c r="C14" s="16">
        <f>MAX(0,Table!I11-75)</f>
        <v>0</v>
      </c>
      <c r="E14" s="14" t="s">
        <v>203</v>
      </c>
      <c r="F14">
        <f t="shared" si="0"/>
        <v>0</v>
      </c>
      <c r="L14" t="s">
        <v>241</v>
      </c>
    </row>
    <row r="15" spans="1:14" x14ac:dyDescent="0.2">
      <c r="B15">
        <f t="shared" si="1"/>
        <v>5</v>
      </c>
      <c r="C15" s="16">
        <f>MAX(0,Table!I12-75)</f>
        <v>0</v>
      </c>
      <c r="E15" s="14" t="s">
        <v>211</v>
      </c>
      <c r="F15">
        <f t="shared" si="0"/>
        <v>0</v>
      </c>
      <c r="L15" t="s">
        <v>237</v>
      </c>
    </row>
    <row r="16" spans="1:14" x14ac:dyDescent="0.2">
      <c r="B16">
        <f t="shared" si="1"/>
        <v>6</v>
      </c>
      <c r="C16" s="16">
        <f>MAX(0,Table!I13-75)</f>
        <v>0</v>
      </c>
      <c r="E16" s="14" t="s">
        <v>209</v>
      </c>
      <c r="F16">
        <f t="shared" si="0"/>
        <v>0</v>
      </c>
      <c r="L16" t="s">
        <v>247</v>
      </c>
    </row>
    <row r="17" spans="1:14" x14ac:dyDescent="0.2">
      <c r="B17">
        <f t="shared" si="1"/>
        <v>7</v>
      </c>
      <c r="C17" s="16">
        <f>MAX(0,Table!I14-75)</f>
        <v>0</v>
      </c>
      <c r="E17" s="14" t="s">
        <v>208</v>
      </c>
      <c r="F17">
        <f t="shared" si="0"/>
        <v>0</v>
      </c>
      <c r="L17" t="s">
        <v>246</v>
      </c>
      <c r="N17" s="14"/>
    </row>
    <row r="18" spans="1:14" x14ac:dyDescent="0.2">
      <c r="B18">
        <f t="shared" si="1"/>
        <v>8</v>
      </c>
      <c r="C18" s="16">
        <f>MAX(0,Table!I15-75)</f>
        <v>0</v>
      </c>
      <c r="E18" s="14" t="s">
        <v>204</v>
      </c>
      <c r="F18">
        <f t="shared" si="0"/>
        <v>0</v>
      </c>
      <c r="J18" s="5" t="s">
        <v>234</v>
      </c>
      <c r="L18" s="14" t="s">
        <v>245</v>
      </c>
    </row>
    <row r="19" spans="1:14" x14ac:dyDescent="0.2">
      <c r="B19">
        <f t="shared" si="1"/>
        <v>9</v>
      </c>
      <c r="C19" s="16">
        <f>MAX(0,Table!I16-75)</f>
        <v>1.5693700000000064</v>
      </c>
      <c r="E19" s="14" t="s">
        <v>214</v>
      </c>
      <c r="F19">
        <f t="shared" si="0"/>
        <v>0</v>
      </c>
      <c r="I19" s="14" t="s">
        <v>202</v>
      </c>
      <c r="J19" t="b">
        <f>COUNTIF(IF(option="Time-Of-Use Load Impact",month_list,month_list_cpp),month)&gt;0</f>
        <v>0</v>
      </c>
      <c r="L19" t="s">
        <v>238</v>
      </c>
    </row>
    <row r="20" spans="1:14" x14ac:dyDescent="0.2">
      <c r="B20">
        <f t="shared" si="1"/>
        <v>10</v>
      </c>
      <c r="C20" s="16">
        <f>MAX(0,Table!I17-75)</f>
        <v>8.0842899999999958</v>
      </c>
      <c r="E20" s="14" t="s">
        <v>213</v>
      </c>
      <c r="F20">
        <f t="shared" si="0"/>
        <v>0</v>
      </c>
      <c r="I20" s="14" t="s">
        <v>235</v>
      </c>
      <c r="J20" t="b">
        <f>COUNTIF(IF(option="Time-Of-Use Load Impact",day_type_list_tou,day_type_list_cpp),day_type)&gt;0</f>
        <v>1</v>
      </c>
      <c r="L20" t="s">
        <v>252</v>
      </c>
    </row>
    <row r="21" spans="1:14" x14ac:dyDescent="0.2">
      <c r="B21">
        <f t="shared" si="1"/>
        <v>11</v>
      </c>
      <c r="C21" s="16">
        <f>MAX(0,Table!I18-75)</f>
        <v>13.164180000000002</v>
      </c>
      <c r="E21" s="14" t="s">
        <v>212</v>
      </c>
      <c r="F21">
        <f t="shared" si="0"/>
        <v>0</v>
      </c>
      <c r="I21" s="14" t="s">
        <v>223</v>
      </c>
      <c r="J21" t="b">
        <f>COUNTIF(IF(option="Time-Of-Use Load Impact",rate_list,rate_list_cpp),rate)&gt;0</f>
        <v>1</v>
      </c>
      <c r="L21" t="s">
        <v>251</v>
      </c>
      <c r="M21" s="14"/>
    </row>
    <row r="22" spans="1:14" x14ac:dyDescent="0.2">
      <c r="B22">
        <f t="shared" si="1"/>
        <v>12</v>
      </c>
      <c r="C22" s="16">
        <f>MAX(0,Table!I19-75)</f>
        <v>16.444950000000006</v>
      </c>
      <c r="E22" s="14" t="s">
        <v>205</v>
      </c>
      <c r="F22">
        <f t="shared" si="0"/>
        <v>0</v>
      </c>
      <c r="L22" t="s">
        <v>255</v>
      </c>
    </row>
    <row r="23" spans="1:14" x14ac:dyDescent="0.2">
      <c r="B23">
        <f t="shared" si="1"/>
        <v>13</v>
      </c>
      <c r="C23" s="16">
        <f>MAX(0,Table!I20-75)</f>
        <v>18.087350000000001</v>
      </c>
      <c r="L23" t="s">
        <v>248</v>
      </c>
    </row>
    <row r="24" spans="1:14" x14ac:dyDescent="0.2">
      <c r="B24">
        <f t="shared" si="1"/>
        <v>14</v>
      </c>
      <c r="C24" s="16">
        <f>MAX(0,Table!I21-75)</f>
        <v>18.041960000000003</v>
      </c>
      <c r="F24" s="4">
        <f>MAX(F15:F20)</f>
        <v>0</v>
      </c>
      <c r="L24" t="s">
        <v>256</v>
      </c>
    </row>
    <row r="25" spans="1:14" x14ac:dyDescent="0.2">
      <c r="B25">
        <f t="shared" si="1"/>
        <v>15</v>
      </c>
      <c r="C25" s="16">
        <f>MAX(0,Table!I22-75)</f>
        <v>17.743579999999994</v>
      </c>
      <c r="L25" t="s">
        <v>254</v>
      </c>
    </row>
    <row r="26" spans="1:14" x14ac:dyDescent="0.2">
      <c r="B26">
        <f t="shared" si="1"/>
        <v>16</v>
      </c>
      <c r="C26" s="16">
        <f>MAX(0,Table!I23-75)</f>
        <v>16.372519999999994</v>
      </c>
      <c r="L26" t="s">
        <v>253</v>
      </c>
    </row>
    <row r="27" spans="1:14" x14ac:dyDescent="0.2">
      <c r="B27">
        <f t="shared" si="1"/>
        <v>17</v>
      </c>
      <c r="C27" s="16">
        <f>MAX(0,Table!I24-75)</f>
        <v>15.335459999999998</v>
      </c>
      <c r="J27" s="35"/>
      <c r="L27" t="s">
        <v>249</v>
      </c>
    </row>
    <row r="28" spans="1:14" x14ac:dyDescent="0.2">
      <c r="A28" s="4"/>
      <c r="B28">
        <f t="shared" si="1"/>
        <v>18</v>
      </c>
      <c r="C28" s="16">
        <f>MAX(0,Table!I25-75)</f>
        <v>14.018839999999997</v>
      </c>
      <c r="D28" s="4"/>
      <c r="L28" s="4" t="s">
        <v>259</v>
      </c>
    </row>
    <row r="29" spans="1:14" x14ac:dyDescent="0.2">
      <c r="A29" s="4"/>
      <c r="B29">
        <f t="shared" si="1"/>
        <v>19</v>
      </c>
      <c r="C29" s="16">
        <f>MAX(0,Table!I26-75)</f>
        <v>11.788110000000003</v>
      </c>
      <c r="D29" s="4"/>
      <c r="L29" s="14" t="s">
        <v>258</v>
      </c>
    </row>
    <row r="30" spans="1:14" x14ac:dyDescent="0.2">
      <c r="A30" s="4"/>
      <c r="B30">
        <f t="shared" si="1"/>
        <v>20</v>
      </c>
      <c r="C30" s="16">
        <f>MAX(0,Table!I27-75)</f>
        <v>8.3217499999999944</v>
      </c>
      <c r="D30" s="4"/>
      <c r="L30" t="s">
        <v>257</v>
      </c>
    </row>
    <row r="31" spans="1:14" x14ac:dyDescent="0.2">
      <c r="B31">
        <f t="shared" si="1"/>
        <v>21</v>
      </c>
      <c r="C31" s="16">
        <f>MAX(0,Table!I28-75)</f>
        <v>4.9745499999999936</v>
      </c>
      <c r="D31" s="14"/>
      <c r="G31" s="14"/>
      <c r="H31" s="14"/>
      <c r="I31" s="14"/>
      <c r="J31" s="14"/>
      <c r="K31" s="14"/>
      <c r="L31" t="s">
        <v>250</v>
      </c>
    </row>
    <row r="32" spans="1:14" x14ac:dyDescent="0.2">
      <c r="B32">
        <f t="shared" si="1"/>
        <v>22</v>
      </c>
      <c r="C32" s="16">
        <f>MAX(0,Table!I29-75)</f>
        <v>3.3876999999999953</v>
      </c>
      <c r="D32" s="4"/>
      <c r="G32" s="4"/>
      <c r="H32" s="4"/>
      <c r="I32" s="4"/>
      <c r="J32" s="4"/>
      <c r="K32" s="4"/>
      <c r="L32" s="4"/>
    </row>
    <row r="33" spans="2:12" x14ac:dyDescent="0.2">
      <c r="B33">
        <f t="shared" si="1"/>
        <v>23</v>
      </c>
      <c r="C33" s="16">
        <f>MAX(0,Table!I30-75)</f>
        <v>2.0237400000000036</v>
      </c>
      <c r="D33" s="4"/>
      <c r="G33" s="4"/>
      <c r="H33" s="4"/>
      <c r="I33" s="4"/>
      <c r="J33" s="4"/>
      <c r="K33" s="4"/>
      <c r="L33" s="4"/>
    </row>
    <row r="34" spans="2:12" x14ac:dyDescent="0.2">
      <c r="B34">
        <f t="shared" si="1"/>
        <v>24</v>
      </c>
      <c r="C34" s="16">
        <f>MAX(0,Table!I31-75)</f>
        <v>0.76009000000000526</v>
      </c>
      <c r="D34" s="4"/>
      <c r="G34" s="4"/>
      <c r="H34" s="4"/>
      <c r="I34" s="4"/>
      <c r="J34" s="4"/>
      <c r="K34" s="4"/>
      <c r="L34" s="4"/>
    </row>
    <row r="35" spans="2:12" x14ac:dyDescent="0.2">
      <c r="B35" s="14" t="s">
        <v>187</v>
      </c>
      <c r="D35" s="4"/>
      <c r="E35" s="4"/>
      <c r="F35" s="4"/>
      <c r="G35" s="4"/>
      <c r="H35" s="4"/>
      <c r="I35" s="4"/>
      <c r="J35" s="4"/>
      <c r="K35" s="4"/>
      <c r="L35" s="4"/>
    </row>
    <row r="36" spans="2:12" x14ac:dyDescent="0.2">
      <c r="D36" s="4"/>
      <c r="E36" s="4"/>
      <c r="F36" s="4"/>
      <c r="G36" s="4"/>
      <c r="H36" s="4"/>
      <c r="I36" s="4"/>
      <c r="J36" s="4"/>
      <c r="K36" s="4"/>
      <c r="L36" s="4"/>
    </row>
    <row r="37" spans="2:12" x14ac:dyDescent="0.2">
      <c r="D37" s="4"/>
      <c r="E37" s="4"/>
      <c r="G37" s="4"/>
      <c r="H37" s="4"/>
      <c r="I37" s="4"/>
      <c r="J37" s="4"/>
      <c r="K37" s="4"/>
      <c r="L37" s="4"/>
    </row>
    <row r="38" spans="2:12" x14ac:dyDescent="0.2">
      <c r="D38" s="4"/>
      <c r="E38" s="4"/>
      <c r="F38" s="4"/>
      <c r="G38" s="4"/>
      <c r="H38" s="4"/>
      <c r="I38" s="4"/>
      <c r="J38" s="4"/>
      <c r="K38" s="4"/>
      <c r="L38" s="4"/>
    </row>
    <row r="39" spans="2:12" x14ac:dyDescent="0.2">
      <c r="B39" s="21" t="s">
        <v>193</v>
      </c>
      <c r="C39" t="s">
        <v>194</v>
      </c>
      <c r="D39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4"/>
      <c r="J39" s="4"/>
      <c r="K39" s="4"/>
      <c r="L39" s="4"/>
    </row>
    <row r="40" spans="2:12" x14ac:dyDescent="0.2">
      <c r="B40" s="22">
        <f>IF(Enrolled=0,"n/a",DGET(data,"stderrallday",_xlnm.Criteria))</f>
        <v>1.0759620000000001</v>
      </c>
      <c r="C40" t="s">
        <v>195</v>
      </c>
      <c r="D40" s="16">
        <f>IFERROR(NORMINV(0.1,Table!$H34,Lookups!$B40),0)</f>
        <v>3.8788700144334998</v>
      </c>
      <c r="E40" s="16">
        <f>IFERROR(NORMINV(0.3,Table!$H34,Lookups!$B40),0)</f>
        <v>4.6935357755456302</v>
      </c>
      <c r="F40" s="16">
        <f>IFERROR(NORMINV(0.5,Table!$H34,Lookups!$B40),0)</f>
        <v>5.2577707999999994</v>
      </c>
      <c r="G40" s="16">
        <f>IFERROR(NORMINV(0.7,Table!$H34,Lookups!$B40),0)</f>
        <v>5.8220058244543686</v>
      </c>
      <c r="H40" s="16">
        <f>IFERROR(NORMINV(0.9,Table!$H34,Lookups!$B40),0)</f>
        <v>6.6366715855664991</v>
      </c>
      <c r="I40" s="4"/>
      <c r="J40" s="4"/>
      <c r="K40" s="4"/>
      <c r="L40" s="4"/>
    </row>
    <row r="41" spans="2:12" x14ac:dyDescent="0.2">
      <c r="B41" s="22">
        <f>IF(Enrolled=0,"n/a",DGET(data,"stderrpeak",_xlnm.Criteria))</f>
        <v>7.7154299999999995E-2</v>
      </c>
      <c r="C41" t="s">
        <v>196</v>
      </c>
      <c r="D41" s="16">
        <f>IFERROR(NORMINV(0.1,Table!$H35,Lookups!$B41),0)</f>
        <v>0.805184528903645</v>
      </c>
      <c r="E41" s="16">
        <f>IFERROR(NORMINV(0.3,Table!$H35,Lookups!$B41),0)</f>
        <v>0.86360198837951285</v>
      </c>
      <c r="F41" s="16">
        <f>IFERROR(NORMINV(0.5,Table!$H35,Lookups!$B41),0)</f>
        <v>0.9040617428571428</v>
      </c>
      <c r="G41" s="16">
        <f>IFERROR(NORMINV(0.7,Table!$H35,Lookups!$B41),0)</f>
        <v>0.94452149733477275</v>
      </c>
      <c r="H41" s="16">
        <f>IFERROR(NORMINV(0.9,Table!$H35,Lookups!$B41),0)</f>
        <v>1.0029389568106406</v>
      </c>
      <c r="I41" s="4"/>
      <c r="J41" s="4"/>
      <c r="K41" s="4"/>
      <c r="L41" s="4"/>
    </row>
    <row r="42" spans="2:12" x14ac:dyDescent="0.2">
      <c r="B42" s="22" t="e">
        <f>IF(Enrolled=0,"n/a",DGET(data,"stderrpartpeak",_xlnm.Criteria))</f>
        <v>#VALUE!</v>
      </c>
      <c r="C42" t="s">
        <v>197</v>
      </c>
      <c r="D42" s="16">
        <f>IFERROR(NORMINV(0.1,Table!$H36,Lookups!$B42),0)</f>
        <v>0</v>
      </c>
      <c r="E42" s="16">
        <f>IFERROR(NORMINV(0.3,Table!$H36,Lookups!$B42),0)</f>
        <v>0</v>
      </c>
      <c r="F42" s="16">
        <f>IFERROR(NORMINV(0.5,Table!$H36,Lookups!$B42),0)</f>
        <v>0</v>
      </c>
      <c r="G42" s="16">
        <f>IFERROR(NORMINV(0.7,Table!$H36,Lookups!$B42),0)</f>
        <v>0</v>
      </c>
      <c r="H42" s="16">
        <f>IFERROR(NORMINV(0.9,Table!$H36,Lookups!$B42),0)</f>
        <v>0</v>
      </c>
      <c r="I42" s="4"/>
      <c r="J42" s="4"/>
      <c r="K42" s="4"/>
      <c r="L42" s="4"/>
    </row>
    <row r="43" spans="2:12" x14ac:dyDescent="0.2">
      <c r="D43" s="4"/>
      <c r="E43" s="4"/>
      <c r="F43" s="4"/>
      <c r="G43" s="4"/>
      <c r="H43" s="4"/>
      <c r="I43" s="4"/>
      <c r="J43" s="4"/>
      <c r="K43" s="4"/>
      <c r="L43" s="4"/>
    </row>
    <row r="44" spans="2:12" x14ac:dyDescent="0.2">
      <c r="D44" s="4"/>
      <c r="E44" s="4"/>
      <c r="F44" s="4"/>
      <c r="G44" s="4"/>
      <c r="H44" s="4"/>
      <c r="I44" s="4"/>
      <c r="J44" s="4"/>
      <c r="K44" s="4"/>
    </row>
    <row r="45" spans="2:12" x14ac:dyDescent="0.2">
      <c r="D45" s="4"/>
      <c r="E45" s="4"/>
      <c r="F45" s="4"/>
      <c r="G45" s="4"/>
      <c r="H45" s="4"/>
      <c r="I45" s="4"/>
      <c r="J45" s="4"/>
      <c r="K45" s="4"/>
    </row>
    <row r="46" spans="2:12" x14ac:dyDescent="0.2">
      <c r="D46" s="4"/>
      <c r="E46" s="4"/>
      <c r="F46" s="4"/>
      <c r="G46" s="4"/>
      <c r="H46" s="4"/>
      <c r="I46" s="4"/>
      <c r="J46" s="4"/>
      <c r="K46" s="4"/>
    </row>
    <row r="47" spans="2:12" x14ac:dyDescent="0.2">
      <c r="D47" s="4"/>
      <c r="E47" s="4"/>
      <c r="F47" s="4"/>
      <c r="G47" s="4"/>
      <c r="H47" s="4"/>
      <c r="I47" s="4"/>
      <c r="J47" s="4"/>
      <c r="K47" s="4"/>
    </row>
    <row r="48" spans="2:12" x14ac:dyDescent="0.2">
      <c r="D48" s="4"/>
      <c r="E48" s="4"/>
      <c r="F48" s="4"/>
      <c r="G48" s="4"/>
      <c r="H48" s="4"/>
      <c r="I48" s="4"/>
      <c r="J48" s="4"/>
      <c r="K48" s="4"/>
    </row>
    <row r="49" spans="4:11" x14ac:dyDescent="0.2">
      <c r="D49" s="4"/>
      <c r="E49" s="4"/>
      <c r="F49" s="4"/>
      <c r="G49" s="4"/>
      <c r="H49" s="4"/>
      <c r="I49" s="4"/>
      <c r="J49" s="4"/>
      <c r="K49" s="4"/>
    </row>
    <row r="50" spans="4:11" x14ac:dyDescent="0.2">
      <c r="D50" s="4"/>
      <c r="E50" s="4"/>
      <c r="F50" s="4"/>
      <c r="G50" s="4"/>
      <c r="H50" s="4"/>
      <c r="I50" s="4"/>
      <c r="J50" s="4"/>
      <c r="K50" s="4"/>
    </row>
    <row r="51" spans="4:11" x14ac:dyDescent="0.2">
      <c r="D51" s="4"/>
      <c r="E51" s="4"/>
      <c r="F51" s="4"/>
      <c r="G51" s="4"/>
      <c r="H51" s="4"/>
      <c r="I51" s="4"/>
      <c r="J51" s="4"/>
      <c r="K51" s="4"/>
    </row>
    <row r="52" spans="4:11" x14ac:dyDescent="0.2">
      <c r="D52" s="4"/>
      <c r="E52" s="4"/>
      <c r="F52" s="4"/>
      <c r="G52" s="4"/>
      <c r="H52" s="4"/>
      <c r="I52" s="4"/>
      <c r="J52" s="4"/>
      <c r="K52" s="4"/>
    </row>
    <row r="53" spans="4:11" x14ac:dyDescent="0.2">
      <c r="D53" s="4"/>
      <c r="E53" s="4"/>
      <c r="F53" s="4"/>
      <c r="G53" s="4"/>
      <c r="H53" s="4"/>
      <c r="I53" s="4"/>
      <c r="J53" s="4"/>
      <c r="K53" s="4"/>
    </row>
    <row r="54" spans="4:11" x14ac:dyDescent="0.2">
      <c r="D54" s="4"/>
      <c r="E54" s="4"/>
      <c r="F54" s="4"/>
      <c r="G54" s="4"/>
      <c r="H54" s="4"/>
      <c r="I54" s="4"/>
      <c r="J54" s="4"/>
      <c r="K54" s="4"/>
    </row>
    <row r="55" spans="4:11" x14ac:dyDescent="0.2">
      <c r="D55" s="4"/>
      <c r="E55" s="4"/>
      <c r="F55" s="4"/>
      <c r="G55" s="4"/>
      <c r="H55" s="4"/>
      <c r="I55" s="4"/>
      <c r="J55" s="4"/>
      <c r="K55" s="4"/>
    </row>
    <row r="56" spans="4:11" x14ac:dyDescent="0.2">
      <c r="G56" s="4"/>
    </row>
    <row r="57" spans="4:11" x14ac:dyDescent="0.2">
      <c r="G57" s="4"/>
      <c r="H57" s="4"/>
    </row>
    <row r="58" spans="4:11" x14ac:dyDescent="0.2">
      <c r="G58" s="4"/>
      <c r="H58" s="4"/>
    </row>
    <row r="59" spans="4:11" x14ac:dyDescent="0.2">
      <c r="G59" s="4"/>
      <c r="H59" s="4"/>
    </row>
    <row r="60" spans="4:11" x14ac:dyDescent="0.2">
      <c r="G60" s="4"/>
      <c r="H60" s="4"/>
    </row>
    <row r="61" spans="4:11" x14ac:dyDescent="0.2">
      <c r="G61" s="4"/>
      <c r="H61" s="4"/>
    </row>
    <row r="62" spans="4:11" x14ac:dyDescent="0.2">
      <c r="G62" s="4"/>
      <c r="H62" s="4"/>
    </row>
    <row r="63" spans="4:11" x14ac:dyDescent="0.2">
      <c r="G63" s="4"/>
      <c r="H63" s="4"/>
    </row>
    <row r="64" spans="4:11" x14ac:dyDescent="0.2">
      <c r="G64" s="4"/>
      <c r="H64" s="4"/>
    </row>
    <row r="65" spans="7:8" x14ac:dyDescent="0.2">
      <c r="G65" s="4"/>
      <c r="H65" s="4"/>
    </row>
    <row r="66" spans="7:8" x14ac:dyDescent="0.2">
      <c r="G66" s="4"/>
      <c r="H66" s="4"/>
    </row>
    <row r="67" spans="7:8" x14ac:dyDescent="0.2">
      <c r="G67" s="4"/>
      <c r="H67" s="4"/>
    </row>
    <row r="68" spans="7:8" x14ac:dyDescent="0.2">
      <c r="G68" s="4"/>
      <c r="H68" s="4"/>
    </row>
    <row r="69" spans="7:8" x14ac:dyDescent="0.2">
      <c r="G69" s="4"/>
      <c r="H69" s="4"/>
    </row>
    <row r="70" spans="7:8" x14ac:dyDescent="0.2">
      <c r="G70" s="4"/>
      <c r="H70" s="4"/>
    </row>
  </sheetData>
  <phoneticPr fontId="2" type="noConversion"/>
  <conditionalFormatting sqref="C5">
    <cfRule type="expression" priority="57">
      <formula>$F$24=1</formula>
    </cfRule>
  </conditionalFormatting>
  <conditionalFormatting sqref="B5:C5">
    <cfRule type="expression" priority="1">
      <formula>$J$21=FALSE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W313"/>
  <sheetViews>
    <sheetView zoomScaleNormal="100" workbookViewId="0">
      <pane xSplit="6" ySplit="1" topLeftCell="FK273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27.140625" customWidth="1"/>
    <col min="2" max="2" width="14.85546875" customWidth="1"/>
    <col min="3" max="3" width="23.7109375" customWidth="1"/>
    <col min="4" max="4" width="31" style="34" customWidth="1"/>
    <col min="5" max="5" width="9.28515625" customWidth="1"/>
    <col min="6" max="6" width="7.7109375" customWidth="1"/>
    <col min="7" max="30" width="10" customWidth="1"/>
    <col min="31" max="39" width="12.85546875" customWidth="1"/>
    <col min="40" max="54" width="14" customWidth="1"/>
    <col min="55" max="63" width="12.85546875" customWidth="1"/>
    <col min="64" max="78" width="14" customWidth="1"/>
    <col min="79" max="87" width="12.85546875" customWidth="1"/>
    <col min="88" max="102" width="14" customWidth="1"/>
    <col min="103" max="111" width="12.85546875" customWidth="1"/>
    <col min="112" max="126" width="14" customWidth="1"/>
    <col min="127" max="135" width="12.85546875" customWidth="1"/>
    <col min="136" max="150" width="14" customWidth="1"/>
    <col min="151" max="159" width="9" customWidth="1"/>
    <col min="160" max="174" width="9.7109375" customWidth="1"/>
    <col min="175" max="175" width="10.5703125" customWidth="1"/>
    <col min="176" max="176" width="12.85546875" customWidth="1"/>
    <col min="177" max="177" width="10" customWidth="1"/>
    <col min="178" max="178" width="10.7109375" customWidth="1"/>
    <col min="179" max="179" width="10" customWidth="1"/>
    <col min="180" max="181" width="10.140625" bestFit="1" customWidth="1"/>
  </cols>
  <sheetData>
    <row r="1" spans="1:179" x14ac:dyDescent="0.2">
      <c r="A1" s="23" t="s">
        <v>230</v>
      </c>
      <c r="B1" t="s">
        <v>198</v>
      </c>
      <c r="C1" s="14" t="s">
        <v>223</v>
      </c>
      <c r="D1" s="34" t="s">
        <v>190</v>
      </c>
      <c r="E1" s="14" t="s">
        <v>218</v>
      </c>
      <c r="F1" t="s">
        <v>191</v>
      </c>
      <c r="G1" t="s">
        <v>159</v>
      </c>
      <c r="H1" t="s">
        <v>160</v>
      </c>
      <c r="I1" t="s">
        <v>161</v>
      </c>
      <c r="J1" t="s">
        <v>162</v>
      </c>
      <c r="K1" t="s">
        <v>163</v>
      </c>
      <c r="L1" t="s">
        <v>164</v>
      </c>
      <c r="M1" t="s">
        <v>165</v>
      </c>
      <c r="N1" t="s">
        <v>166</v>
      </c>
      <c r="O1" t="s">
        <v>167</v>
      </c>
      <c r="P1" t="s">
        <v>168</v>
      </c>
      <c r="Q1" t="s">
        <v>169</v>
      </c>
      <c r="R1" t="s">
        <v>170</v>
      </c>
      <c r="S1" t="s">
        <v>171</v>
      </c>
      <c r="T1" t="s">
        <v>172</v>
      </c>
      <c r="U1" t="s">
        <v>173</v>
      </c>
      <c r="V1" t="s">
        <v>174</v>
      </c>
      <c r="W1" t="s">
        <v>175</v>
      </c>
      <c r="X1" t="s">
        <v>176</v>
      </c>
      <c r="Y1" t="s">
        <v>177</v>
      </c>
      <c r="Z1" t="s">
        <v>178</v>
      </c>
      <c r="AA1" t="s">
        <v>179</v>
      </c>
      <c r="AB1" t="s">
        <v>180</v>
      </c>
      <c r="AC1" t="s">
        <v>181</v>
      </c>
      <c r="AD1" t="s">
        <v>182</v>
      </c>
      <c r="AE1" t="s">
        <v>14</v>
      </c>
      <c r="AF1" t="s">
        <v>15</v>
      </c>
      <c r="AG1" t="s">
        <v>16</v>
      </c>
      <c r="AH1" t="s">
        <v>17</v>
      </c>
      <c r="AI1" t="s">
        <v>18</v>
      </c>
      <c r="AJ1" t="s">
        <v>19</v>
      </c>
      <c r="AK1" t="s">
        <v>20</v>
      </c>
      <c r="AL1" t="s">
        <v>21</v>
      </c>
      <c r="AM1" t="s">
        <v>22</v>
      </c>
      <c r="AN1" t="s">
        <v>23</v>
      </c>
      <c r="AO1" t="s">
        <v>24</v>
      </c>
      <c r="AP1" t="s">
        <v>25</v>
      </c>
      <c r="AQ1" t="s">
        <v>26</v>
      </c>
      <c r="AR1" t="s">
        <v>27</v>
      </c>
      <c r="AS1" t="s">
        <v>28</v>
      </c>
      <c r="AT1" t="s">
        <v>29</v>
      </c>
      <c r="AU1" t="s">
        <v>30</v>
      </c>
      <c r="AV1" t="s">
        <v>31</v>
      </c>
      <c r="AW1" t="s">
        <v>32</v>
      </c>
      <c r="AX1" t="s">
        <v>33</v>
      </c>
      <c r="AY1" t="s">
        <v>34</v>
      </c>
      <c r="AZ1" t="s">
        <v>35</v>
      </c>
      <c r="BA1" t="s">
        <v>36</v>
      </c>
      <c r="BB1" t="s">
        <v>37</v>
      </c>
      <c r="BC1" t="s">
        <v>38</v>
      </c>
      <c r="BD1" t="s">
        <v>39</v>
      </c>
      <c r="BE1" t="s">
        <v>40</v>
      </c>
      <c r="BF1" t="s">
        <v>41</v>
      </c>
      <c r="BG1" t="s">
        <v>42</v>
      </c>
      <c r="BH1" t="s">
        <v>43</v>
      </c>
      <c r="BI1" t="s">
        <v>44</v>
      </c>
      <c r="BJ1" t="s">
        <v>45</v>
      </c>
      <c r="BK1" t="s">
        <v>46</v>
      </c>
      <c r="BL1" t="s">
        <v>47</v>
      </c>
      <c r="BM1" t="s">
        <v>48</v>
      </c>
      <c r="BN1" t="s">
        <v>49</v>
      </c>
      <c r="BO1" t="s">
        <v>50</v>
      </c>
      <c r="BP1" t="s">
        <v>51</v>
      </c>
      <c r="BQ1" t="s">
        <v>52</v>
      </c>
      <c r="BR1" t="s">
        <v>53</v>
      </c>
      <c r="BS1" t="s">
        <v>54</v>
      </c>
      <c r="BT1" t="s">
        <v>55</v>
      </c>
      <c r="BU1" t="s">
        <v>56</v>
      </c>
      <c r="BV1" t="s">
        <v>57</v>
      </c>
      <c r="BW1" t="s">
        <v>58</v>
      </c>
      <c r="BX1" t="s">
        <v>59</v>
      </c>
      <c r="BY1" t="s">
        <v>60</v>
      </c>
      <c r="BZ1" t="s">
        <v>61</v>
      </c>
      <c r="CA1" t="s">
        <v>62</v>
      </c>
      <c r="CB1" t="s">
        <v>63</v>
      </c>
      <c r="CC1" t="s">
        <v>64</v>
      </c>
      <c r="CD1" t="s">
        <v>65</v>
      </c>
      <c r="CE1" t="s">
        <v>66</v>
      </c>
      <c r="CF1" t="s">
        <v>67</v>
      </c>
      <c r="CG1" t="s">
        <v>68</v>
      </c>
      <c r="CH1" t="s">
        <v>69</v>
      </c>
      <c r="CI1" t="s">
        <v>70</v>
      </c>
      <c r="CJ1" t="s">
        <v>71</v>
      </c>
      <c r="CK1" t="s">
        <v>72</v>
      </c>
      <c r="CL1" t="s">
        <v>73</v>
      </c>
      <c r="CM1" t="s">
        <v>74</v>
      </c>
      <c r="CN1" t="s">
        <v>75</v>
      </c>
      <c r="CO1" t="s">
        <v>76</v>
      </c>
      <c r="CP1" t="s">
        <v>77</v>
      </c>
      <c r="CQ1" t="s">
        <v>78</v>
      </c>
      <c r="CR1" t="s">
        <v>79</v>
      </c>
      <c r="CS1" t="s">
        <v>80</v>
      </c>
      <c r="CT1" t="s">
        <v>81</v>
      </c>
      <c r="CU1" t="s">
        <v>82</v>
      </c>
      <c r="CV1" t="s">
        <v>83</v>
      </c>
      <c r="CW1" t="s">
        <v>84</v>
      </c>
      <c r="CX1" t="s">
        <v>85</v>
      </c>
      <c r="CY1" t="s">
        <v>86</v>
      </c>
      <c r="CZ1" t="s">
        <v>87</v>
      </c>
      <c r="DA1" t="s">
        <v>88</v>
      </c>
      <c r="DB1" t="s">
        <v>89</v>
      </c>
      <c r="DC1" t="s">
        <v>90</v>
      </c>
      <c r="DD1" t="s">
        <v>91</v>
      </c>
      <c r="DE1" t="s">
        <v>92</v>
      </c>
      <c r="DF1" t="s">
        <v>93</v>
      </c>
      <c r="DG1" t="s">
        <v>94</v>
      </c>
      <c r="DH1" t="s">
        <v>95</v>
      </c>
      <c r="DI1" t="s">
        <v>96</v>
      </c>
      <c r="DJ1" t="s">
        <v>97</v>
      </c>
      <c r="DK1" t="s">
        <v>98</v>
      </c>
      <c r="DL1" t="s">
        <v>99</v>
      </c>
      <c r="DM1" t="s">
        <v>100</v>
      </c>
      <c r="DN1" t="s">
        <v>101</v>
      </c>
      <c r="DO1" t="s">
        <v>102</v>
      </c>
      <c r="DP1" t="s">
        <v>103</v>
      </c>
      <c r="DQ1" t="s">
        <v>104</v>
      </c>
      <c r="DR1" t="s">
        <v>105</v>
      </c>
      <c r="DS1" t="s">
        <v>106</v>
      </c>
      <c r="DT1" t="s">
        <v>107</v>
      </c>
      <c r="DU1" t="s">
        <v>108</v>
      </c>
      <c r="DV1" t="s">
        <v>109</v>
      </c>
      <c r="DW1" t="s">
        <v>110</v>
      </c>
      <c r="DX1" t="s">
        <v>111</v>
      </c>
      <c r="DY1" t="s">
        <v>112</v>
      </c>
      <c r="DZ1" t="s">
        <v>113</v>
      </c>
      <c r="EA1" t="s">
        <v>114</v>
      </c>
      <c r="EB1" t="s">
        <v>115</v>
      </c>
      <c r="EC1" t="s">
        <v>116</v>
      </c>
      <c r="ED1" t="s">
        <v>117</v>
      </c>
      <c r="EE1" t="s">
        <v>118</v>
      </c>
      <c r="EF1" t="s">
        <v>119</v>
      </c>
      <c r="EG1" t="s">
        <v>120</v>
      </c>
      <c r="EH1" t="s">
        <v>121</v>
      </c>
      <c r="EI1" t="s">
        <v>122</v>
      </c>
      <c r="EJ1" t="s">
        <v>123</v>
      </c>
      <c r="EK1" t="s">
        <v>124</v>
      </c>
      <c r="EL1" t="s">
        <v>125</v>
      </c>
      <c r="EM1" t="s">
        <v>126</v>
      </c>
      <c r="EN1" t="s">
        <v>127</v>
      </c>
      <c r="EO1" t="s">
        <v>128</v>
      </c>
      <c r="EP1" t="s">
        <v>129</v>
      </c>
      <c r="EQ1" t="s">
        <v>130</v>
      </c>
      <c r="ER1" t="s">
        <v>131</v>
      </c>
      <c r="ES1" t="s">
        <v>132</v>
      </c>
      <c r="ET1" t="s">
        <v>133</v>
      </c>
      <c r="EU1" t="s">
        <v>134</v>
      </c>
      <c r="EV1" t="s">
        <v>135</v>
      </c>
      <c r="EW1" t="s">
        <v>136</v>
      </c>
      <c r="EX1" t="s">
        <v>137</v>
      </c>
      <c r="EY1" t="s">
        <v>138</v>
      </c>
      <c r="EZ1" t="s">
        <v>139</v>
      </c>
      <c r="FA1" t="s">
        <v>140</v>
      </c>
      <c r="FB1" t="s">
        <v>141</v>
      </c>
      <c r="FC1" t="s">
        <v>142</v>
      </c>
      <c r="FD1" t="s">
        <v>143</v>
      </c>
      <c r="FE1" t="s">
        <v>144</v>
      </c>
      <c r="FF1" t="s">
        <v>145</v>
      </c>
      <c r="FG1" t="s">
        <v>146</v>
      </c>
      <c r="FH1" t="s">
        <v>147</v>
      </c>
      <c r="FI1" t="s">
        <v>148</v>
      </c>
      <c r="FJ1" t="s">
        <v>149</v>
      </c>
      <c r="FK1" t="s">
        <v>150</v>
      </c>
      <c r="FL1" t="s">
        <v>151</v>
      </c>
      <c r="FM1" t="s">
        <v>152</v>
      </c>
      <c r="FN1" t="s">
        <v>153</v>
      </c>
      <c r="FO1" t="s">
        <v>154</v>
      </c>
      <c r="FP1" t="s">
        <v>155</v>
      </c>
      <c r="FQ1" t="s">
        <v>156</v>
      </c>
      <c r="FR1" t="s">
        <v>157</v>
      </c>
      <c r="FS1" t="s">
        <v>215</v>
      </c>
      <c r="FT1" t="s">
        <v>216</v>
      </c>
      <c r="FU1" t="s">
        <v>217</v>
      </c>
      <c r="FW1" s="14"/>
    </row>
    <row r="2" spans="1:179" x14ac:dyDescent="0.2">
      <c r="A2" s="14" t="s">
        <v>229</v>
      </c>
      <c r="B2" s="14" t="s">
        <v>0</v>
      </c>
      <c r="C2" s="14" t="s">
        <v>225</v>
      </c>
      <c r="D2" s="36" t="s">
        <v>233</v>
      </c>
      <c r="E2" s="25" t="s">
        <v>219</v>
      </c>
      <c r="F2" s="25">
        <v>4931</v>
      </c>
      <c r="G2" s="24">
        <v>5.2079310000000003</v>
      </c>
      <c r="H2" s="24">
        <v>4.637753</v>
      </c>
      <c r="I2" s="24">
        <v>4.1833109999999998</v>
      </c>
      <c r="J2" s="24">
        <v>3.835947</v>
      </c>
      <c r="K2" s="24">
        <v>3.7033369999999999</v>
      </c>
      <c r="L2" s="24">
        <v>3.6548430000000001</v>
      </c>
      <c r="M2" s="24">
        <v>3.903238</v>
      </c>
      <c r="N2" s="24">
        <v>3.934142</v>
      </c>
      <c r="O2" s="24">
        <v>3.9413109999999998</v>
      </c>
      <c r="P2" s="24">
        <v>4.1178239999999997</v>
      </c>
      <c r="Q2" s="24">
        <v>4.4683960000000003</v>
      </c>
      <c r="R2" s="24">
        <v>4.9585699999999999</v>
      </c>
      <c r="S2" s="24">
        <v>5.5921709999999996</v>
      </c>
      <c r="T2" s="24">
        <v>6.0429839999999997</v>
      </c>
      <c r="U2" s="24">
        <v>6.2383730000000002</v>
      </c>
      <c r="V2" s="24">
        <v>6.5413119999999996</v>
      </c>
      <c r="W2" s="24">
        <v>6.9337520000000001</v>
      </c>
      <c r="X2" s="24">
        <v>7.2986979999999999</v>
      </c>
      <c r="Y2" s="24">
        <v>7.8275439999999996</v>
      </c>
      <c r="Z2" s="24">
        <v>8.073207</v>
      </c>
      <c r="AA2" s="24">
        <v>8.2370669999999997</v>
      </c>
      <c r="AB2" s="24">
        <v>7.7639490000000002</v>
      </c>
      <c r="AC2" s="24">
        <v>6.9444160000000004</v>
      </c>
      <c r="AD2" s="24">
        <v>5.9891990000000002</v>
      </c>
      <c r="AE2" s="24">
        <v>-9.9824200000000002E-2</v>
      </c>
      <c r="AF2" s="24">
        <v>-5.4711799999999998E-2</v>
      </c>
      <c r="AG2" s="24">
        <v>-6.7282800000000004E-2</v>
      </c>
      <c r="AH2" s="24">
        <v>-0.15855449999999999</v>
      </c>
      <c r="AI2" s="24">
        <v>-3.3884299999999999E-2</v>
      </c>
      <c r="AJ2" s="24">
        <v>-7.1784500000000001E-2</v>
      </c>
      <c r="AK2" s="24">
        <v>-7.0694099999999996E-2</v>
      </c>
      <c r="AL2" s="24">
        <v>-7.2338200000000005E-2</v>
      </c>
      <c r="AM2" s="24">
        <v>-2.9410999999999999E-3</v>
      </c>
      <c r="AN2" s="24">
        <v>1.4235599999999999E-2</v>
      </c>
      <c r="AO2" s="24">
        <v>0.15543989999999999</v>
      </c>
      <c r="AP2" s="24">
        <v>0.45921889999999999</v>
      </c>
      <c r="AQ2" s="24">
        <v>0.56390200000000001</v>
      </c>
      <c r="AR2" s="24">
        <v>0.62647909999999996</v>
      </c>
      <c r="AS2" s="24">
        <v>0.85660879999999995</v>
      </c>
      <c r="AT2" s="24">
        <v>0.77794660000000004</v>
      </c>
      <c r="AU2" s="24">
        <v>0.6566187</v>
      </c>
      <c r="AV2" s="24">
        <v>0.79011260000000005</v>
      </c>
      <c r="AW2" s="24">
        <v>1.8649300000000001E-2</v>
      </c>
      <c r="AX2" s="24">
        <v>-0.1687709</v>
      </c>
      <c r="AY2" s="24">
        <v>-0.24950559999999999</v>
      </c>
      <c r="AZ2" s="24">
        <v>-0.3117528</v>
      </c>
      <c r="BA2" s="24">
        <v>-0.30386560000000001</v>
      </c>
      <c r="BB2" s="24">
        <v>-0.32102750000000002</v>
      </c>
      <c r="BC2" s="24">
        <v>-4.2015799999999999E-2</v>
      </c>
      <c r="BD2" s="24">
        <v>-1.2520999999999999E-3</v>
      </c>
      <c r="BE2" s="24">
        <v>-1.8705099999999999E-2</v>
      </c>
      <c r="BF2" s="24">
        <v>-0.11071789999999999</v>
      </c>
      <c r="BG2" s="24">
        <v>5.9592999999999998E-3</v>
      </c>
      <c r="BH2" s="24">
        <v>-3.4985099999999998E-2</v>
      </c>
      <c r="BI2" s="24">
        <v>-3.11857E-2</v>
      </c>
      <c r="BJ2" s="24">
        <v>-3.3002999999999998E-2</v>
      </c>
      <c r="BK2" s="24">
        <v>4.1524699999999998E-2</v>
      </c>
      <c r="BL2" s="24">
        <v>6.62137E-2</v>
      </c>
      <c r="BM2" s="24">
        <v>0.2140775</v>
      </c>
      <c r="BN2" s="24">
        <v>0.52506710000000001</v>
      </c>
      <c r="BO2" s="24">
        <v>0.63550759999999995</v>
      </c>
      <c r="BP2" s="24">
        <v>0.70223310000000005</v>
      </c>
      <c r="BQ2" s="24">
        <v>0.93285189999999996</v>
      </c>
      <c r="BR2" s="24">
        <v>0.85611429999999999</v>
      </c>
      <c r="BS2" s="24">
        <v>0.73839379999999999</v>
      </c>
      <c r="BT2" s="24">
        <v>0.87181759999999997</v>
      </c>
      <c r="BU2" s="24">
        <v>0.1029031</v>
      </c>
      <c r="BV2" s="24">
        <v>-8.5721599999999995E-2</v>
      </c>
      <c r="BW2" s="24">
        <v>-0.16845589999999999</v>
      </c>
      <c r="BX2" s="24">
        <v>-0.2370794</v>
      </c>
      <c r="BY2" s="24">
        <v>-0.23584469999999999</v>
      </c>
      <c r="BZ2" s="24">
        <v>-0.25767960000000001</v>
      </c>
      <c r="CA2" s="24">
        <v>-1.9778999999999999E-3</v>
      </c>
      <c r="CB2" s="24">
        <v>3.5774E-2</v>
      </c>
      <c r="CC2" s="24">
        <v>1.4939600000000001E-2</v>
      </c>
      <c r="CD2" s="24">
        <v>-7.75864E-2</v>
      </c>
      <c r="CE2" s="24">
        <v>3.3554800000000003E-2</v>
      </c>
      <c r="CF2" s="24">
        <v>-9.4979999999999995E-3</v>
      </c>
      <c r="CG2" s="24">
        <v>-3.8222E-3</v>
      </c>
      <c r="CH2" s="24">
        <v>-5.7594999999999999E-3</v>
      </c>
      <c r="CI2" s="24">
        <v>7.23216E-2</v>
      </c>
      <c r="CJ2" s="24">
        <v>0.1022136</v>
      </c>
      <c r="CK2" s="24">
        <v>0.25468970000000002</v>
      </c>
      <c r="CL2" s="24">
        <v>0.57067330000000005</v>
      </c>
      <c r="CM2" s="24">
        <v>0.68510150000000003</v>
      </c>
      <c r="CN2" s="24">
        <v>0.75470020000000004</v>
      </c>
      <c r="CO2" s="24">
        <v>0.98565769999999997</v>
      </c>
      <c r="CP2" s="24">
        <v>0.91025299999999998</v>
      </c>
      <c r="CQ2" s="24">
        <v>0.79503100000000004</v>
      </c>
      <c r="CR2" s="24">
        <v>0.92840619999999996</v>
      </c>
      <c r="CS2" s="24">
        <v>0.16125700000000001</v>
      </c>
      <c r="CT2" s="24">
        <v>-2.8201899999999998E-2</v>
      </c>
      <c r="CU2" s="24">
        <v>-0.11232109999999999</v>
      </c>
      <c r="CV2" s="24">
        <v>-0.18536079999999999</v>
      </c>
      <c r="CW2" s="24">
        <v>-0.1887336</v>
      </c>
      <c r="CX2" s="24">
        <v>-0.2138051</v>
      </c>
      <c r="CY2" s="24">
        <v>3.8060099999999999E-2</v>
      </c>
      <c r="CZ2" s="24">
        <v>7.2800000000000004E-2</v>
      </c>
      <c r="DA2" s="24">
        <v>4.8584299999999997E-2</v>
      </c>
      <c r="DB2" s="24">
        <v>-4.4454899999999999E-2</v>
      </c>
      <c r="DC2" s="24">
        <v>6.1150299999999998E-2</v>
      </c>
      <c r="DD2" s="24">
        <v>1.5989199999999999E-2</v>
      </c>
      <c r="DE2" s="24">
        <v>2.3541300000000001E-2</v>
      </c>
      <c r="DF2" s="24">
        <v>2.14839E-2</v>
      </c>
      <c r="DG2" s="24">
        <v>0.1031185</v>
      </c>
      <c r="DH2" s="24">
        <v>0.13821349999999999</v>
      </c>
      <c r="DI2" s="24">
        <v>0.29530190000000001</v>
      </c>
      <c r="DJ2" s="24">
        <v>0.61627960000000004</v>
      </c>
      <c r="DK2" s="24">
        <v>0.7346954</v>
      </c>
      <c r="DL2" s="24">
        <v>0.80716719999999997</v>
      </c>
      <c r="DM2" s="24">
        <v>1.0384629999999999</v>
      </c>
      <c r="DN2" s="24">
        <v>0.96439180000000002</v>
      </c>
      <c r="DO2" s="24">
        <v>0.85166819999999999</v>
      </c>
      <c r="DP2" s="24">
        <v>0.98499479999999995</v>
      </c>
      <c r="DQ2" s="24">
        <v>0.21961079999999999</v>
      </c>
      <c r="DR2" s="24">
        <v>2.9317800000000001E-2</v>
      </c>
      <c r="DS2" s="24">
        <v>-5.6186300000000002E-2</v>
      </c>
      <c r="DT2" s="24">
        <v>-0.13364219999999999</v>
      </c>
      <c r="DU2" s="24">
        <v>-0.14162250000000001</v>
      </c>
      <c r="DV2" s="24">
        <v>-0.16993059999999999</v>
      </c>
      <c r="DW2" s="24">
        <v>9.5868499999999995E-2</v>
      </c>
      <c r="DX2" s="24">
        <v>0.1262597</v>
      </c>
      <c r="DY2" s="24">
        <v>9.7161999999999998E-2</v>
      </c>
      <c r="DZ2" s="24">
        <v>3.3817000000000001E-3</v>
      </c>
      <c r="EA2" s="24">
        <v>0.10099379999999999</v>
      </c>
      <c r="EB2" s="24">
        <v>5.2788599999999998E-2</v>
      </c>
      <c r="EC2" s="24">
        <v>6.30497E-2</v>
      </c>
      <c r="ED2" s="24">
        <v>6.0819100000000001E-2</v>
      </c>
      <c r="EE2" s="24">
        <v>0.1475843</v>
      </c>
      <c r="EF2" s="24">
        <v>0.19019159999999999</v>
      </c>
      <c r="EG2" s="24">
        <v>0.35393940000000002</v>
      </c>
      <c r="EH2" s="24">
        <v>0.68212779999999995</v>
      </c>
      <c r="EI2" s="24">
        <v>0.80630109999999999</v>
      </c>
      <c r="EJ2" s="24">
        <v>0.88292130000000002</v>
      </c>
      <c r="EK2" s="24">
        <v>1.1147069999999999</v>
      </c>
      <c r="EL2" s="24">
        <v>1.0425599999999999</v>
      </c>
      <c r="EM2" s="24">
        <v>0.93344329999999998</v>
      </c>
      <c r="EN2" s="24">
        <v>1.0667</v>
      </c>
      <c r="EO2" s="24">
        <v>0.30386459999999998</v>
      </c>
      <c r="EP2" s="24">
        <v>0.11236699999999999</v>
      </c>
      <c r="EQ2" s="24">
        <v>2.48635E-2</v>
      </c>
      <c r="ER2" s="24">
        <v>-5.8968699999999999E-2</v>
      </c>
      <c r="ES2" s="24">
        <v>-7.3601600000000003E-2</v>
      </c>
      <c r="ET2" s="24">
        <v>-0.1065827</v>
      </c>
      <c r="EU2" s="24">
        <v>73.468320000000006</v>
      </c>
      <c r="EV2" s="24">
        <v>72.774649999999994</v>
      </c>
      <c r="EW2" s="24">
        <v>72.379980000000003</v>
      </c>
      <c r="EX2" s="24">
        <v>72.258129999999994</v>
      </c>
      <c r="EY2" s="24">
        <v>72.047709999999995</v>
      </c>
      <c r="EZ2" s="24">
        <v>71.88109</v>
      </c>
      <c r="FA2" s="24">
        <v>71.199910000000003</v>
      </c>
      <c r="FB2" s="24">
        <v>71.197940000000003</v>
      </c>
      <c r="FC2" s="24">
        <v>75.12894</v>
      </c>
      <c r="FD2" s="24">
        <v>79.957920000000001</v>
      </c>
      <c r="FE2" s="24">
        <v>84.10472</v>
      </c>
      <c r="FF2" s="24">
        <v>87.789820000000006</v>
      </c>
      <c r="FG2" s="24">
        <v>90.455100000000002</v>
      </c>
      <c r="FH2" s="24">
        <v>90.084410000000005</v>
      </c>
      <c r="FI2" s="24">
        <v>89.708340000000007</v>
      </c>
      <c r="FJ2" s="24">
        <v>87.709320000000005</v>
      </c>
      <c r="FK2" s="24">
        <v>86.633960000000002</v>
      </c>
      <c r="FL2" s="24">
        <v>86.507710000000003</v>
      </c>
      <c r="FM2" s="24">
        <v>84.952039999999997</v>
      </c>
      <c r="FN2" s="24">
        <v>80.631519999999995</v>
      </c>
      <c r="FO2" s="24">
        <v>77.382429999999999</v>
      </c>
      <c r="FP2" s="24">
        <v>75.880359999999996</v>
      </c>
      <c r="FQ2" s="24">
        <v>74.528260000000003</v>
      </c>
      <c r="FR2" s="24">
        <v>72.963290000000001</v>
      </c>
      <c r="FS2" s="24">
        <v>1.0449630000000001</v>
      </c>
      <c r="FT2" s="24"/>
      <c r="FU2" s="24">
        <v>7.8758700000000001E-2</v>
      </c>
    </row>
    <row r="3" spans="1:179" x14ac:dyDescent="0.2">
      <c r="A3" s="14" t="s">
        <v>229</v>
      </c>
      <c r="B3" s="14" t="s">
        <v>0</v>
      </c>
      <c r="C3" s="14" t="s">
        <v>225</v>
      </c>
      <c r="D3" s="36" t="s">
        <v>231</v>
      </c>
      <c r="E3" s="25" t="s">
        <v>219</v>
      </c>
      <c r="F3" s="25">
        <v>4939</v>
      </c>
      <c r="G3" s="24">
        <v>5.1757340000000003</v>
      </c>
      <c r="H3" s="24">
        <v>4.5747879999999999</v>
      </c>
      <c r="I3" s="24">
        <v>4.1612830000000001</v>
      </c>
      <c r="J3" s="24">
        <v>3.852557</v>
      </c>
      <c r="K3" s="24">
        <v>3.6400519999999998</v>
      </c>
      <c r="L3" s="24">
        <v>3.6276489999999999</v>
      </c>
      <c r="M3" s="24">
        <v>3.8339569999999998</v>
      </c>
      <c r="N3" s="24">
        <v>4.0223440000000004</v>
      </c>
      <c r="O3" s="24">
        <v>4.1213069999999998</v>
      </c>
      <c r="P3" s="24">
        <v>4.4916179999999999</v>
      </c>
      <c r="Q3" s="24">
        <v>4.9901200000000001</v>
      </c>
      <c r="R3" s="24">
        <v>5.6520380000000001</v>
      </c>
      <c r="S3" s="24">
        <v>6.3561959999999997</v>
      </c>
      <c r="T3" s="24">
        <v>7.0998869999999998</v>
      </c>
      <c r="U3" s="24">
        <v>7.4199510000000002</v>
      </c>
      <c r="V3" s="24">
        <v>7.91404</v>
      </c>
      <c r="W3" s="24">
        <v>8.2000349999999997</v>
      </c>
      <c r="X3" s="24">
        <v>8.336074</v>
      </c>
      <c r="Y3" s="24">
        <v>8.6942609999999991</v>
      </c>
      <c r="Z3" s="24">
        <v>8.6541440000000005</v>
      </c>
      <c r="AA3" s="24">
        <v>8.6504329999999996</v>
      </c>
      <c r="AB3" s="24">
        <v>8.2824209999999994</v>
      </c>
      <c r="AC3" s="24">
        <v>7.650061</v>
      </c>
      <c r="AD3" s="24">
        <v>6.7896929999999998</v>
      </c>
      <c r="AE3" s="24">
        <v>-0.34892469999999998</v>
      </c>
      <c r="AF3" s="24">
        <v>-0.29537669999999999</v>
      </c>
      <c r="AG3" s="24">
        <v>-0.2056827</v>
      </c>
      <c r="AH3" s="24">
        <v>-0.15872890000000001</v>
      </c>
      <c r="AI3" s="24">
        <v>-0.17445240000000001</v>
      </c>
      <c r="AJ3" s="24">
        <v>-0.1099641</v>
      </c>
      <c r="AK3" s="24">
        <v>-7.4338500000000002E-2</v>
      </c>
      <c r="AL3" s="24">
        <v>-0.1133357</v>
      </c>
      <c r="AM3" s="24">
        <v>-7.5618500000000005E-2</v>
      </c>
      <c r="AN3" s="24">
        <v>-2.7839900000000001E-2</v>
      </c>
      <c r="AO3" s="24">
        <v>-6.8747000000000003E-2</v>
      </c>
      <c r="AP3" s="24">
        <v>0.47376439999999997</v>
      </c>
      <c r="AQ3" s="24">
        <v>0.70410419999999996</v>
      </c>
      <c r="AR3" s="24">
        <v>0.76064750000000003</v>
      </c>
      <c r="AS3" s="24">
        <v>1.035906</v>
      </c>
      <c r="AT3" s="24">
        <v>1.0373680000000001</v>
      </c>
      <c r="AU3" s="24">
        <v>1.039995</v>
      </c>
      <c r="AV3" s="24">
        <v>0.91602340000000004</v>
      </c>
      <c r="AW3" s="24">
        <v>-3.3188799999999997E-2</v>
      </c>
      <c r="AX3" s="24">
        <v>-0.28831400000000001</v>
      </c>
      <c r="AY3" s="24">
        <v>-0.42603000000000002</v>
      </c>
      <c r="AZ3" s="24">
        <v>-0.51808829999999995</v>
      </c>
      <c r="BA3" s="24">
        <v>-0.46450459999999999</v>
      </c>
      <c r="BB3" s="24">
        <v>-0.45708510000000002</v>
      </c>
      <c r="BC3" s="24">
        <v>-0.2878771</v>
      </c>
      <c r="BD3" s="24">
        <v>-0.24011979999999999</v>
      </c>
      <c r="BE3" s="24">
        <v>-0.1566835</v>
      </c>
      <c r="BF3" s="24">
        <v>-0.11535810000000001</v>
      </c>
      <c r="BG3" s="24">
        <v>-0.13489119999999999</v>
      </c>
      <c r="BH3" s="24">
        <v>-7.0336899999999994E-2</v>
      </c>
      <c r="BI3" s="24">
        <v>-3.4976E-2</v>
      </c>
      <c r="BJ3" s="24">
        <v>-6.8590399999999996E-2</v>
      </c>
      <c r="BK3" s="24">
        <v>-2.7609700000000001E-2</v>
      </c>
      <c r="BL3" s="24">
        <v>3.0071000000000001E-2</v>
      </c>
      <c r="BM3" s="24">
        <v>-4.2400000000000001E-4</v>
      </c>
      <c r="BN3" s="24">
        <v>0.54904039999999998</v>
      </c>
      <c r="BO3" s="24">
        <v>0.78556130000000002</v>
      </c>
      <c r="BP3" s="24">
        <v>0.84993799999999997</v>
      </c>
      <c r="BQ3" s="24">
        <v>1.1279140000000001</v>
      </c>
      <c r="BR3" s="24">
        <v>1.1319440000000001</v>
      </c>
      <c r="BS3" s="24">
        <v>1.1364069999999999</v>
      </c>
      <c r="BT3" s="24">
        <v>1.0134719999999999</v>
      </c>
      <c r="BU3" s="24">
        <v>6.7088099999999998E-2</v>
      </c>
      <c r="BV3" s="24">
        <v>-0.1897441</v>
      </c>
      <c r="BW3" s="24">
        <v>-0.33063500000000001</v>
      </c>
      <c r="BX3" s="24">
        <v>-0.42737700000000001</v>
      </c>
      <c r="BY3" s="24">
        <v>-0.37923790000000002</v>
      </c>
      <c r="BZ3" s="24">
        <v>-0.38068580000000002</v>
      </c>
      <c r="CA3" s="24">
        <v>-0.2455957</v>
      </c>
      <c r="CB3" s="24">
        <v>-0.2018491</v>
      </c>
      <c r="CC3" s="24">
        <v>-0.12274690000000001</v>
      </c>
      <c r="CD3" s="24">
        <v>-8.5319599999999995E-2</v>
      </c>
      <c r="CE3" s="24">
        <v>-0.1074913</v>
      </c>
      <c r="CF3" s="24">
        <v>-4.2891199999999997E-2</v>
      </c>
      <c r="CG3" s="24">
        <v>-7.7136000000000001E-3</v>
      </c>
      <c r="CH3" s="24">
        <v>-3.7599899999999999E-2</v>
      </c>
      <c r="CI3" s="24">
        <v>5.6410000000000002E-3</v>
      </c>
      <c r="CJ3" s="24">
        <v>7.0179800000000001E-2</v>
      </c>
      <c r="CK3" s="24">
        <v>4.6896300000000002E-2</v>
      </c>
      <c r="CL3" s="24">
        <v>0.60117640000000006</v>
      </c>
      <c r="CM3" s="24">
        <v>0.84197820000000001</v>
      </c>
      <c r="CN3" s="24">
        <v>0.91178040000000005</v>
      </c>
      <c r="CO3" s="24">
        <v>1.1916389999999999</v>
      </c>
      <c r="CP3" s="24">
        <v>1.1974469999999999</v>
      </c>
      <c r="CQ3" s="24">
        <v>1.2031810000000001</v>
      </c>
      <c r="CR3" s="24">
        <v>1.080965</v>
      </c>
      <c r="CS3" s="24">
        <v>0.13653960000000001</v>
      </c>
      <c r="CT3" s="24">
        <v>-0.12147479999999999</v>
      </c>
      <c r="CU3" s="24">
        <v>-0.26456459999999998</v>
      </c>
      <c r="CV3" s="24">
        <v>-0.36455070000000001</v>
      </c>
      <c r="CW3" s="24">
        <v>-0.32018249999999998</v>
      </c>
      <c r="CX3" s="24">
        <v>-0.3277719</v>
      </c>
      <c r="CY3" s="24">
        <v>-0.2033143</v>
      </c>
      <c r="CZ3" s="24">
        <v>-0.16357830000000001</v>
      </c>
      <c r="DA3" s="24">
        <v>-8.8810299999999995E-2</v>
      </c>
      <c r="DB3" s="24">
        <v>-5.52811E-2</v>
      </c>
      <c r="DC3" s="24">
        <v>-8.0091300000000004E-2</v>
      </c>
      <c r="DD3" s="24">
        <v>-1.5445499999999999E-2</v>
      </c>
      <c r="DE3" s="24">
        <v>1.9548699999999999E-2</v>
      </c>
      <c r="DF3" s="24">
        <v>-6.6093999999999997E-3</v>
      </c>
      <c r="DG3" s="24">
        <v>3.8891700000000001E-2</v>
      </c>
      <c r="DH3" s="24">
        <v>0.1102887</v>
      </c>
      <c r="DI3" s="24">
        <v>9.4216599999999998E-2</v>
      </c>
      <c r="DJ3" s="24">
        <v>0.65331229999999996</v>
      </c>
      <c r="DK3" s="24">
        <v>0.8983951</v>
      </c>
      <c r="DL3" s="24">
        <v>0.97362280000000001</v>
      </c>
      <c r="DM3" s="24">
        <v>1.255363</v>
      </c>
      <c r="DN3" s="24">
        <v>1.2629509999999999</v>
      </c>
      <c r="DO3" s="24">
        <v>1.2699560000000001</v>
      </c>
      <c r="DP3" s="24">
        <v>1.1484570000000001</v>
      </c>
      <c r="DQ3" s="24">
        <v>0.20599110000000001</v>
      </c>
      <c r="DR3" s="24">
        <v>-5.3205500000000003E-2</v>
      </c>
      <c r="DS3" s="24">
        <v>-0.19849420000000001</v>
      </c>
      <c r="DT3" s="24">
        <v>-0.3017243</v>
      </c>
      <c r="DU3" s="24">
        <v>-0.2611271</v>
      </c>
      <c r="DV3" s="24">
        <v>-0.27485799999999999</v>
      </c>
      <c r="DW3" s="24">
        <v>-0.1422667</v>
      </c>
      <c r="DX3" s="24">
        <v>-0.1083214</v>
      </c>
      <c r="DY3" s="24">
        <v>-3.9811100000000002E-2</v>
      </c>
      <c r="DZ3" s="24">
        <v>-1.1910199999999999E-2</v>
      </c>
      <c r="EA3" s="24">
        <v>-4.0530099999999999E-2</v>
      </c>
      <c r="EB3" s="24">
        <v>2.41817E-2</v>
      </c>
      <c r="EC3" s="24">
        <v>5.8911199999999997E-2</v>
      </c>
      <c r="ED3" s="24">
        <v>3.8136000000000003E-2</v>
      </c>
      <c r="EE3" s="24">
        <v>8.6900400000000003E-2</v>
      </c>
      <c r="EF3" s="24">
        <v>0.1681995</v>
      </c>
      <c r="EG3" s="24">
        <v>0.16253960000000001</v>
      </c>
      <c r="EH3" s="24">
        <v>0.72858829999999997</v>
      </c>
      <c r="EI3" s="24">
        <v>0.9798521</v>
      </c>
      <c r="EJ3" s="24">
        <v>1.062913</v>
      </c>
      <c r="EK3" s="24">
        <v>1.3473710000000001</v>
      </c>
      <c r="EL3" s="24">
        <v>1.3575269999999999</v>
      </c>
      <c r="EM3" s="24">
        <v>1.3663670000000001</v>
      </c>
      <c r="EN3" s="24">
        <v>1.245906</v>
      </c>
      <c r="EO3" s="24">
        <v>0.30626789999999998</v>
      </c>
      <c r="EP3" s="24">
        <v>4.5364500000000002E-2</v>
      </c>
      <c r="EQ3" s="24">
        <v>-0.1030991</v>
      </c>
      <c r="ER3" s="24">
        <v>-0.2110129</v>
      </c>
      <c r="ES3" s="24">
        <v>-0.1758604</v>
      </c>
      <c r="ET3" s="24">
        <v>-0.19845879999999999</v>
      </c>
      <c r="EU3" s="24">
        <v>73.339370000000002</v>
      </c>
      <c r="EV3" s="24">
        <v>73.960849999999994</v>
      </c>
      <c r="EW3" s="24">
        <v>72.707859999999997</v>
      </c>
      <c r="EX3" s="24">
        <v>72.489109999999997</v>
      </c>
      <c r="EY3" s="24">
        <v>71.624420000000001</v>
      </c>
      <c r="EZ3" s="24">
        <v>71.648889999999994</v>
      </c>
      <c r="FA3" s="24">
        <v>71.516270000000006</v>
      </c>
      <c r="FB3" s="24">
        <v>71.702470000000005</v>
      </c>
      <c r="FC3" s="24">
        <v>78.009789999999995</v>
      </c>
      <c r="FD3" s="24">
        <v>86.210669999999993</v>
      </c>
      <c r="FE3" s="24">
        <v>92.22363</v>
      </c>
      <c r="FF3" s="24">
        <v>95.100070000000002</v>
      </c>
      <c r="FG3" s="24">
        <v>95.7196</v>
      </c>
      <c r="FH3" s="24">
        <v>95.999510000000001</v>
      </c>
      <c r="FI3" s="24">
        <v>95.778809999999993</v>
      </c>
      <c r="FJ3" s="24">
        <v>95.035719999999998</v>
      </c>
      <c r="FK3" s="24">
        <v>94.036950000000004</v>
      </c>
      <c r="FL3" s="24">
        <v>91.529979999999995</v>
      </c>
      <c r="FM3" s="24">
        <v>88.624179999999996</v>
      </c>
      <c r="FN3" s="24">
        <v>86.011989999999997</v>
      </c>
      <c r="FO3" s="24">
        <v>82.566670000000002</v>
      </c>
      <c r="FP3" s="24">
        <v>80.895030000000006</v>
      </c>
      <c r="FQ3" s="24">
        <v>79.519210000000001</v>
      </c>
      <c r="FR3" s="24">
        <v>78.556880000000007</v>
      </c>
      <c r="FS3" s="24">
        <v>1.29819</v>
      </c>
      <c r="FT3" s="24"/>
      <c r="FU3" s="24">
        <v>9.4996300000000006E-2</v>
      </c>
    </row>
    <row r="4" spans="1:179" x14ac:dyDescent="0.2">
      <c r="A4" s="14" t="s">
        <v>229</v>
      </c>
      <c r="B4" s="14" t="s">
        <v>0</v>
      </c>
      <c r="C4" s="14" t="s">
        <v>225</v>
      </c>
      <c r="D4" s="36" t="s">
        <v>232</v>
      </c>
      <c r="E4" s="25" t="s">
        <v>219</v>
      </c>
      <c r="F4" s="25">
        <v>4963</v>
      </c>
      <c r="G4" s="24">
        <v>5.9790369999999999</v>
      </c>
      <c r="H4" s="24">
        <v>5.2984920000000004</v>
      </c>
      <c r="I4" s="24">
        <v>4.8370150000000001</v>
      </c>
      <c r="J4" s="24">
        <v>4.4476630000000004</v>
      </c>
      <c r="K4" s="24">
        <v>4.2086670000000002</v>
      </c>
      <c r="L4" s="24">
        <v>4.0819340000000004</v>
      </c>
      <c r="M4" s="24">
        <v>4.0001110000000004</v>
      </c>
      <c r="N4" s="24">
        <v>4.2900280000000004</v>
      </c>
      <c r="O4" s="24">
        <v>4.7722069999999999</v>
      </c>
      <c r="P4" s="24">
        <v>5.4063650000000001</v>
      </c>
      <c r="Q4" s="24">
        <v>6.0032709999999998</v>
      </c>
      <c r="R4" s="24">
        <v>6.6462130000000004</v>
      </c>
      <c r="S4" s="24">
        <v>7.4851539999999996</v>
      </c>
      <c r="T4" s="24">
        <v>8.1311160000000005</v>
      </c>
      <c r="U4" s="24">
        <v>8.3791340000000005</v>
      </c>
      <c r="V4" s="24">
        <v>8.7513310000000004</v>
      </c>
      <c r="W4" s="24">
        <v>8.9548469999999991</v>
      </c>
      <c r="X4" s="24">
        <v>9.0085230000000003</v>
      </c>
      <c r="Y4" s="24">
        <v>9.2728330000000003</v>
      </c>
      <c r="Z4" s="24">
        <v>9.2616910000000008</v>
      </c>
      <c r="AA4" s="24">
        <v>9.3821700000000003</v>
      </c>
      <c r="AB4" s="24">
        <v>9.2433669999999992</v>
      </c>
      <c r="AC4" s="24">
        <v>8.6917589999999993</v>
      </c>
      <c r="AD4" s="24">
        <v>7.9285959999999998</v>
      </c>
      <c r="AE4" s="24">
        <v>-0.46623559999999997</v>
      </c>
      <c r="AF4" s="24">
        <v>-0.43829319999999999</v>
      </c>
      <c r="AG4" s="24">
        <v>-0.3340475</v>
      </c>
      <c r="AH4" s="24">
        <v>-0.2920526</v>
      </c>
      <c r="AI4" s="24">
        <v>-0.17195530000000001</v>
      </c>
      <c r="AJ4" s="24">
        <v>-3.7816500000000003E-2</v>
      </c>
      <c r="AK4" s="24">
        <v>-4.6619500000000001E-2</v>
      </c>
      <c r="AL4" s="24">
        <v>-0.1684466</v>
      </c>
      <c r="AM4" s="24">
        <v>-0.43020000000000003</v>
      </c>
      <c r="AN4" s="24">
        <v>-0.48335790000000001</v>
      </c>
      <c r="AO4" s="24">
        <v>-0.36387150000000001</v>
      </c>
      <c r="AP4" s="24">
        <v>0.33687810000000001</v>
      </c>
      <c r="AQ4" s="24">
        <v>0.63455220000000001</v>
      </c>
      <c r="AR4" s="24">
        <v>0.52458000000000005</v>
      </c>
      <c r="AS4" s="24">
        <v>0.57537649999999996</v>
      </c>
      <c r="AT4" s="24">
        <v>0.57078589999999996</v>
      </c>
      <c r="AU4" s="24">
        <v>0.58795540000000002</v>
      </c>
      <c r="AV4" s="24">
        <v>0.55609260000000005</v>
      </c>
      <c r="AW4" s="24">
        <v>-4.9408899999999999E-2</v>
      </c>
      <c r="AX4" s="24">
        <v>-0.27091989999999999</v>
      </c>
      <c r="AY4" s="24">
        <v>-0.33816839999999998</v>
      </c>
      <c r="AZ4" s="24">
        <v>-0.42935709999999999</v>
      </c>
      <c r="BA4" s="24">
        <v>-0.52578519999999995</v>
      </c>
      <c r="BB4" s="24">
        <v>-0.51710160000000005</v>
      </c>
      <c r="BC4" s="24">
        <v>-0.39220450000000001</v>
      </c>
      <c r="BD4" s="24">
        <v>-0.37078729999999999</v>
      </c>
      <c r="BE4" s="24">
        <v>-0.27079180000000003</v>
      </c>
      <c r="BF4" s="24">
        <v>-0.23514019999999999</v>
      </c>
      <c r="BG4" s="24">
        <v>-0.11888940000000001</v>
      </c>
      <c r="BH4" s="24">
        <v>1.17833E-2</v>
      </c>
      <c r="BI4" s="24">
        <v>-6.4380000000000004E-4</v>
      </c>
      <c r="BJ4" s="24">
        <v>-0.11952</v>
      </c>
      <c r="BK4" s="24">
        <v>-0.37166769999999999</v>
      </c>
      <c r="BL4" s="24">
        <v>-0.41181060000000003</v>
      </c>
      <c r="BM4" s="24">
        <v>-0.28293170000000001</v>
      </c>
      <c r="BN4" s="24">
        <v>0.42258259999999997</v>
      </c>
      <c r="BO4" s="24">
        <v>0.72954730000000001</v>
      </c>
      <c r="BP4" s="24">
        <v>0.62936630000000005</v>
      </c>
      <c r="BQ4" s="24">
        <v>0.68382229999999999</v>
      </c>
      <c r="BR4" s="24">
        <v>0.68101610000000001</v>
      </c>
      <c r="BS4" s="24">
        <v>0.69664000000000004</v>
      </c>
      <c r="BT4" s="24">
        <v>0.66368680000000002</v>
      </c>
      <c r="BU4" s="24">
        <v>5.9576700000000003E-2</v>
      </c>
      <c r="BV4" s="24">
        <v>-0.1616708</v>
      </c>
      <c r="BW4" s="24">
        <v>-0.23029140000000001</v>
      </c>
      <c r="BX4" s="24">
        <v>-0.32488410000000001</v>
      </c>
      <c r="BY4" s="24">
        <v>-0.42625370000000001</v>
      </c>
      <c r="BZ4" s="24">
        <v>-0.42367630000000001</v>
      </c>
      <c r="CA4" s="24">
        <v>-0.34093069999999998</v>
      </c>
      <c r="CB4" s="24">
        <v>-0.32403300000000002</v>
      </c>
      <c r="CC4" s="24">
        <v>-0.22698099999999999</v>
      </c>
      <c r="CD4" s="24">
        <v>-0.1957228</v>
      </c>
      <c r="CE4" s="24">
        <v>-8.2136000000000001E-2</v>
      </c>
      <c r="CF4" s="24">
        <v>4.6136000000000003E-2</v>
      </c>
      <c r="CG4" s="24">
        <v>3.1198799999999999E-2</v>
      </c>
      <c r="CH4" s="24">
        <v>-8.5633600000000004E-2</v>
      </c>
      <c r="CI4" s="24">
        <v>-0.33112829999999999</v>
      </c>
      <c r="CJ4" s="24">
        <v>-0.3622571</v>
      </c>
      <c r="CK4" s="24">
        <v>-0.22687299999999999</v>
      </c>
      <c r="CL4" s="24">
        <v>0.48194130000000002</v>
      </c>
      <c r="CM4" s="24">
        <v>0.79534059999999995</v>
      </c>
      <c r="CN4" s="24">
        <v>0.70194109999999998</v>
      </c>
      <c r="CO4" s="24">
        <v>0.75893160000000004</v>
      </c>
      <c r="CP4" s="24">
        <v>0.75736119999999996</v>
      </c>
      <c r="CQ4" s="24">
        <v>0.77191449999999995</v>
      </c>
      <c r="CR4" s="24">
        <v>0.73820629999999998</v>
      </c>
      <c r="CS4" s="24">
        <v>0.13505980000000001</v>
      </c>
      <c r="CT4" s="24">
        <v>-8.6005300000000007E-2</v>
      </c>
      <c r="CU4" s="24">
        <v>-0.15557609999999999</v>
      </c>
      <c r="CV4" s="24">
        <v>-0.25252649999999999</v>
      </c>
      <c r="CW4" s="24">
        <v>-0.35731849999999998</v>
      </c>
      <c r="CX4" s="24">
        <v>-0.35897020000000002</v>
      </c>
      <c r="CY4" s="24">
        <v>-0.28965689999999999</v>
      </c>
      <c r="CZ4" s="24">
        <v>-0.27727869999999999</v>
      </c>
      <c r="DA4" s="24">
        <v>-0.18317030000000001</v>
      </c>
      <c r="DB4" s="24">
        <v>-0.15630549999999999</v>
      </c>
      <c r="DC4" s="24">
        <v>-4.5382699999999998E-2</v>
      </c>
      <c r="DD4" s="24">
        <v>8.0488699999999996E-2</v>
      </c>
      <c r="DE4" s="24">
        <v>6.3041399999999997E-2</v>
      </c>
      <c r="DF4" s="24">
        <v>-5.17472E-2</v>
      </c>
      <c r="DG4" s="24">
        <v>-0.29058899999999999</v>
      </c>
      <c r="DH4" s="24">
        <v>-0.31270369999999997</v>
      </c>
      <c r="DI4" s="24">
        <v>-0.1708143</v>
      </c>
      <c r="DJ4" s="24">
        <v>0.54130009999999995</v>
      </c>
      <c r="DK4" s="24">
        <v>0.86113390000000001</v>
      </c>
      <c r="DL4" s="24">
        <v>0.77451579999999998</v>
      </c>
      <c r="DM4" s="24">
        <v>0.83404080000000003</v>
      </c>
      <c r="DN4" s="24">
        <v>0.83370630000000001</v>
      </c>
      <c r="DO4" s="24">
        <v>0.84718899999999997</v>
      </c>
      <c r="DP4" s="24">
        <v>0.8127257</v>
      </c>
      <c r="DQ4" s="24">
        <v>0.21054290000000001</v>
      </c>
      <c r="DR4" s="24">
        <v>-1.03397E-2</v>
      </c>
      <c r="DS4" s="24">
        <v>-8.0860799999999997E-2</v>
      </c>
      <c r="DT4" s="24">
        <v>-0.18016879999999999</v>
      </c>
      <c r="DU4" s="24">
        <v>-0.28838330000000001</v>
      </c>
      <c r="DV4" s="24">
        <v>-0.29426409999999997</v>
      </c>
      <c r="DW4" s="24">
        <v>-0.21562580000000001</v>
      </c>
      <c r="DX4" s="24">
        <v>-0.20977280000000001</v>
      </c>
      <c r="DY4" s="24">
        <v>-0.1199146</v>
      </c>
      <c r="DZ4" s="24">
        <v>-9.9392999999999995E-2</v>
      </c>
      <c r="EA4" s="24">
        <v>7.6832999999999997E-3</v>
      </c>
      <c r="EB4" s="24">
        <v>0.1300885</v>
      </c>
      <c r="EC4" s="24">
        <v>0.10901710000000001</v>
      </c>
      <c r="ED4" s="24">
        <v>-2.8205000000000001E-3</v>
      </c>
      <c r="EE4" s="24">
        <v>-0.2320566</v>
      </c>
      <c r="EF4" s="24">
        <v>-0.24115629999999999</v>
      </c>
      <c r="EG4" s="24">
        <v>-8.9874499999999996E-2</v>
      </c>
      <c r="EH4" s="24">
        <v>0.62700460000000002</v>
      </c>
      <c r="EI4" s="24">
        <v>0.95612900000000001</v>
      </c>
      <c r="EJ4" s="24">
        <v>0.87930209999999998</v>
      </c>
      <c r="EK4" s="24">
        <v>0.94248670000000001</v>
      </c>
      <c r="EL4" s="24">
        <v>0.94393649999999996</v>
      </c>
      <c r="EM4" s="24">
        <v>0.95587350000000004</v>
      </c>
      <c r="EN4" s="24">
        <v>0.92032000000000003</v>
      </c>
      <c r="EO4" s="24">
        <v>0.31952839999999999</v>
      </c>
      <c r="EP4" s="24">
        <v>9.8909300000000006E-2</v>
      </c>
      <c r="EQ4" s="24">
        <v>2.7016200000000001E-2</v>
      </c>
      <c r="ER4" s="24">
        <v>-7.5695899999999997E-2</v>
      </c>
      <c r="ES4" s="24">
        <v>-0.18885179999999999</v>
      </c>
      <c r="ET4" s="24">
        <v>-0.20083880000000001</v>
      </c>
      <c r="EU4" s="24">
        <v>77.345240000000004</v>
      </c>
      <c r="EV4" s="24">
        <v>76.110839999999996</v>
      </c>
      <c r="EW4" s="24">
        <v>75.316119999999998</v>
      </c>
      <c r="EX4" s="24">
        <v>75.059939999999997</v>
      </c>
      <c r="EY4" s="24">
        <v>74.346950000000007</v>
      </c>
      <c r="EZ4" s="24">
        <v>73.506240000000005</v>
      </c>
      <c r="FA4" s="24">
        <v>72.872519999999994</v>
      </c>
      <c r="FB4" s="24">
        <v>73.498410000000007</v>
      </c>
      <c r="FC4" s="24">
        <v>76.147790000000001</v>
      </c>
      <c r="FD4" s="24">
        <v>80.986540000000005</v>
      </c>
      <c r="FE4" s="24">
        <v>86.644729999999996</v>
      </c>
      <c r="FF4" s="24">
        <v>90.638850000000005</v>
      </c>
      <c r="FG4" s="24">
        <v>94.268900000000002</v>
      </c>
      <c r="FH4" s="24">
        <v>96.145099999999999</v>
      </c>
      <c r="FI4" s="24">
        <v>95.336920000000006</v>
      </c>
      <c r="FJ4" s="24">
        <v>93.85539</v>
      </c>
      <c r="FK4" s="24">
        <v>93.209689999999995</v>
      </c>
      <c r="FL4" s="24">
        <v>93.196240000000003</v>
      </c>
      <c r="FM4" s="24">
        <v>91.635919999999999</v>
      </c>
      <c r="FN4" s="24">
        <v>89.702960000000004</v>
      </c>
      <c r="FO4" s="24">
        <v>87.031809999999993</v>
      </c>
      <c r="FP4" s="24">
        <v>86.769760000000005</v>
      </c>
      <c r="FQ4" s="24">
        <v>87.440669999999997</v>
      </c>
      <c r="FR4" s="24">
        <v>87.524100000000004</v>
      </c>
      <c r="FS4" s="24">
        <v>1.692782</v>
      </c>
      <c r="FT4" s="24"/>
      <c r="FU4" s="24">
        <v>0.11452660000000001</v>
      </c>
    </row>
    <row r="5" spans="1:179" x14ac:dyDescent="0.2">
      <c r="A5" s="14" t="s">
        <v>229</v>
      </c>
      <c r="B5" s="14" t="s">
        <v>0</v>
      </c>
      <c r="C5" s="14" t="s">
        <v>225</v>
      </c>
      <c r="D5" s="36" t="s">
        <v>267</v>
      </c>
      <c r="E5" s="25" t="s">
        <v>219</v>
      </c>
      <c r="F5" s="25">
        <v>4935</v>
      </c>
      <c r="G5" s="24">
        <v>5.1918480000000002</v>
      </c>
      <c r="H5" s="24">
        <v>4.6062989999999999</v>
      </c>
      <c r="I5" s="24">
        <v>4.1723090000000003</v>
      </c>
      <c r="J5" s="24">
        <v>3.8442479999999999</v>
      </c>
      <c r="K5" s="24">
        <v>3.6717230000000001</v>
      </c>
      <c r="L5" s="24">
        <v>3.6412589999999998</v>
      </c>
      <c r="M5" s="24">
        <v>3.8686289999999999</v>
      </c>
      <c r="N5" s="24">
        <v>3.9782099999999998</v>
      </c>
      <c r="O5" s="24">
        <v>4.0312390000000002</v>
      </c>
      <c r="P5" s="24">
        <v>4.3045720000000003</v>
      </c>
      <c r="Q5" s="24">
        <v>4.72905</v>
      </c>
      <c r="R5" s="24">
        <v>5.3050269999999999</v>
      </c>
      <c r="S5" s="24">
        <v>5.9738769999999999</v>
      </c>
      <c r="T5" s="24">
        <v>6.5710110000000004</v>
      </c>
      <c r="U5" s="24">
        <v>6.8286879999999996</v>
      </c>
      <c r="V5" s="24">
        <v>7.2271239999999999</v>
      </c>
      <c r="W5" s="24">
        <v>7.5663859999999996</v>
      </c>
      <c r="X5" s="24">
        <v>7.8169709999999997</v>
      </c>
      <c r="Y5" s="24">
        <v>8.2605559999999993</v>
      </c>
      <c r="Z5" s="24">
        <v>8.3634450000000005</v>
      </c>
      <c r="AA5" s="24">
        <v>8.4435880000000001</v>
      </c>
      <c r="AB5" s="24">
        <v>8.0229809999999997</v>
      </c>
      <c r="AC5" s="24">
        <v>7.2969569999999999</v>
      </c>
      <c r="AD5" s="24">
        <v>6.3891260000000001</v>
      </c>
      <c r="AE5" s="24">
        <v>-0.20958830000000001</v>
      </c>
      <c r="AF5" s="24">
        <v>-0.16213839999999999</v>
      </c>
      <c r="AG5" s="24">
        <v>-0.1250049</v>
      </c>
      <c r="AH5" s="24">
        <v>-0.1476218</v>
      </c>
      <c r="AI5" s="24">
        <v>-9.4571000000000002E-2</v>
      </c>
      <c r="AJ5" s="24">
        <v>-8.2923899999999995E-2</v>
      </c>
      <c r="AK5" s="24">
        <v>-6.4037200000000002E-2</v>
      </c>
      <c r="AL5" s="24">
        <v>-8.1453700000000004E-2</v>
      </c>
      <c r="AM5" s="24">
        <v>-2.4758200000000001E-2</v>
      </c>
      <c r="AN5" s="24">
        <v>1.0977900000000001E-2</v>
      </c>
      <c r="AO5" s="24">
        <v>6.2507099999999996E-2</v>
      </c>
      <c r="AP5" s="24">
        <v>0.48608899999999999</v>
      </c>
      <c r="AQ5" s="24">
        <v>0.65388279999999999</v>
      </c>
      <c r="AR5" s="24">
        <v>0.71542969999999995</v>
      </c>
      <c r="AS5" s="24">
        <v>0.96818170000000003</v>
      </c>
      <c r="AT5" s="24">
        <v>0.93115510000000001</v>
      </c>
      <c r="AU5" s="24">
        <v>0.87073710000000004</v>
      </c>
      <c r="AV5" s="24">
        <v>0.87557019999999997</v>
      </c>
      <c r="AW5" s="24">
        <v>1.8719599999999999E-2</v>
      </c>
      <c r="AX5" s="24">
        <v>-0.20037460000000001</v>
      </c>
      <c r="AY5" s="24">
        <v>-0.31111119999999998</v>
      </c>
      <c r="AZ5" s="24">
        <v>-0.38886480000000001</v>
      </c>
      <c r="BA5" s="24">
        <v>-0.36040719999999998</v>
      </c>
      <c r="BB5" s="24">
        <v>-0.3687259</v>
      </c>
      <c r="BC5" s="24">
        <v>-0.1588378</v>
      </c>
      <c r="BD5" s="24">
        <v>-0.1153481</v>
      </c>
      <c r="BE5" s="24">
        <v>-8.2964700000000002E-2</v>
      </c>
      <c r="BF5" s="24">
        <v>-0.1085269</v>
      </c>
      <c r="BG5" s="24">
        <v>-6.0505099999999999E-2</v>
      </c>
      <c r="BH5" s="24">
        <v>-4.9399800000000001E-2</v>
      </c>
      <c r="BI5" s="24">
        <v>-2.9610299999999999E-2</v>
      </c>
      <c r="BJ5" s="24">
        <v>-4.6131100000000001E-2</v>
      </c>
      <c r="BK5" s="24">
        <v>1.2915599999999999E-2</v>
      </c>
      <c r="BL5" s="24">
        <v>5.5425500000000003E-2</v>
      </c>
      <c r="BM5" s="24">
        <v>0.1147169</v>
      </c>
      <c r="BN5" s="24">
        <v>0.54506580000000004</v>
      </c>
      <c r="BO5" s="24">
        <v>0.71863180000000004</v>
      </c>
      <c r="BP5" s="24">
        <v>0.78499589999999997</v>
      </c>
      <c r="BQ5" s="24">
        <v>1.0393049999999999</v>
      </c>
      <c r="BR5" s="24">
        <v>1.003576</v>
      </c>
      <c r="BS5" s="24">
        <v>0.94648120000000002</v>
      </c>
      <c r="BT5" s="24">
        <v>0.95181640000000001</v>
      </c>
      <c r="BU5" s="24">
        <v>9.5636200000000005E-2</v>
      </c>
      <c r="BV5" s="24">
        <v>-0.1261844</v>
      </c>
      <c r="BW5" s="24">
        <v>-0.23860129999999999</v>
      </c>
      <c r="BX5" s="24">
        <v>-0.32152360000000002</v>
      </c>
      <c r="BY5" s="24">
        <v>-0.29778019999999999</v>
      </c>
      <c r="BZ5" s="24">
        <v>-0.31083650000000002</v>
      </c>
      <c r="CA5" s="24">
        <v>-0.1236881</v>
      </c>
      <c r="CB5" s="24">
        <v>-8.2941299999999996E-2</v>
      </c>
      <c r="CC5" s="24">
        <v>-5.3847899999999997E-2</v>
      </c>
      <c r="CD5" s="24">
        <v>-8.1449900000000006E-2</v>
      </c>
      <c r="CE5" s="24">
        <v>-3.6911100000000002E-2</v>
      </c>
      <c r="CF5" s="24">
        <v>-2.6181099999999999E-2</v>
      </c>
      <c r="CG5" s="24">
        <v>-5.7663000000000002E-3</v>
      </c>
      <c r="CH5" s="24">
        <v>-2.16668E-2</v>
      </c>
      <c r="CI5" s="24">
        <v>3.9008300000000003E-2</v>
      </c>
      <c r="CJ5" s="24">
        <v>8.62097E-2</v>
      </c>
      <c r="CK5" s="24">
        <v>0.15087729999999999</v>
      </c>
      <c r="CL5" s="24">
        <v>0.58591289999999996</v>
      </c>
      <c r="CM5" s="24">
        <v>0.76347679999999996</v>
      </c>
      <c r="CN5" s="24">
        <v>0.83317719999999995</v>
      </c>
      <c r="CO5" s="24">
        <v>1.088565</v>
      </c>
      <c r="CP5" s="24">
        <v>1.0537350000000001</v>
      </c>
      <c r="CQ5" s="24">
        <v>0.99894130000000003</v>
      </c>
      <c r="CR5" s="24">
        <v>1.004624</v>
      </c>
      <c r="CS5" s="24">
        <v>0.1489084</v>
      </c>
      <c r="CT5" s="24">
        <v>-7.4800599999999995E-2</v>
      </c>
      <c r="CU5" s="24">
        <v>-0.1883812</v>
      </c>
      <c r="CV5" s="24">
        <v>-0.2748833</v>
      </c>
      <c r="CW5" s="24">
        <v>-0.25440499999999999</v>
      </c>
      <c r="CX5" s="24">
        <v>-0.2707425</v>
      </c>
      <c r="CY5" s="24">
        <v>-8.8538500000000006E-2</v>
      </c>
      <c r="CZ5" s="24">
        <v>-5.0534500000000003E-2</v>
      </c>
      <c r="DA5" s="24">
        <v>-2.4731E-2</v>
      </c>
      <c r="DB5" s="24">
        <v>-5.4372900000000002E-2</v>
      </c>
      <c r="DC5" s="24">
        <v>-1.33171E-2</v>
      </c>
      <c r="DD5" s="24">
        <v>-2.9624E-3</v>
      </c>
      <c r="DE5" s="24">
        <v>1.8077599999999999E-2</v>
      </c>
      <c r="DF5" s="24">
        <v>2.7975000000000001E-3</v>
      </c>
      <c r="DG5" s="24">
        <v>6.5101099999999995E-2</v>
      </c>
      <c r="DH5" s="24">
        <v>0.116994</v>
      </c>
      <c r="DI5" s="24">
        <v>0.1870377</v>
      </c>
      <c r="DJ5" s="24">
        <v>0.62675999999999998</v>
      </c>
      <c r="DK5" s="24">
        <v>0.80832179999999998</v>
      </c>
      <c r="DL5" s="24">
        <v>0.88135859999999999</v>
      </c>
      <c r="DM5" s="24">
        <v>1.1378250000000001</v>
      </c>
      <c r="DN5" s="24">
        <v>1.103893</v>
      </c>
      <c r="DO5" s="24">
        <v>1.051401</v>
      </c>
      <c r="DP5" s="24">
        <v>1.0574319999999999</v>
      </c>
      <c r="DQ5" s="24">
        <v>0.20218059999999999</v>
      </c>
      <c r="DR5" s="24">
        <v>-2.3416800000000002E-2</v>
      </c>
      <c r="DS5" s="24">
        <v>-0.13816110000000001</v>
      </c>
      <c r="DT5" s="24">
        <v>-0.2282429</v>
      </c>
      <c r="DU5" s="24">
        <v>-0.21102969999999999</v>
      </c>
      <c r="DV5" s="24">
        <v>-0.23064850000000001</v>
      </c>
      <c r="DW5" s="24">
        <v>-3.7787899999999999E-2</v>
      </c>
      <c r="DX5" s="24">
        <v>-3.7442E-3</v>
      </c>
      <c r="DY5" s="24">
        <v>1.7309100000000001E-2</v>
      </c>
      <c r="DZ5" s="24">
        <v>-1.5278E-2</v>
      </c>
      <c r="EA5" s="24">
        <v>2.0748800000000001E-2</v>
      </c>
      <c r="EB5" s="24">
        <v>3.0561700000000001E-2</v>
      </c>
      <c r="EC5" s="24">
        <v>5.2504500000000003E-2</v>
      </c>
      <c r="ED5" s="24">
        <v>3.8120000000000001E-2</v>
      </c>
      <c r="EE5" s="24">
        <v>0.1027749</v>
      </c>
      <c r="EF5" s="24">
        <v>0.16144149999999999</v>
      </c>
      <c r="EG5" s="24">
        <v>0.2392476</v>
      </c>
      <c r="EH5" s="24">
        <v>0.68573680000000004</v>
      </c>
      <c r="EI5" s="24">
        <v>0.87307080000000004</v>
      </c>
      <c r="EJ5" s="24">
        <v>0.95092469999999996</v>
      </c>
      <c r="EK5" s="24">
        <v>1.2089490000000001</v>
      </c>
      <c r="EL5" s="24">
        <v>1.1763140000000001</v>
      </c>
      <c r="EM5" s="24">
        <v>1.127146</v>
      </c>
      <c r="EN5" s="24">
        <v>1.1336790000000001</v>
      </c>
      <c r="EO5" s="24">
        <v>0.27909719999999999</v>
      </c>
      <c r="EP5" s="24">
        <v>5.0773400000000003E-2</v>
      </c>
      <c r="EQ5" s="24">
        <v>-6.5651299999999996E-2</v>
      </c>
      <c r="ER5" s="24">
        <v>-0.16090170000000001</v>
      </c>
      <c r="ES5" s="24">
        <v>-0.1484027</v>
      </c>
      <c r="ET5" s="24">
        <v>-0.1727591</v>
      </c>
      <c r="EU5" s="24">
        <v>73.403840000000002</v>
      </c>
      <c r="EV5" s="24">
        <v>73.367750000000001</v>
      </c>
      <c r="EW5" s="24">
        <v>72.543909999999997</v>
      </c>
      <c r="EX5" s="24">
        <v>72.373630000000006</v>
      </c>
      <c r="EY5" s="24">
        <v>71.836070000000007</v>
      </c>
      <c r="EZ5" s="24">
        <v>71.764979999999994</v>
      </c>
      <c r="FA5" s="24">
        <v>71.358090000000004</v>
      </c>
      <c r="FB5" s="24">
        <v>71.450209999999998</v>
      </c>
      <c r="FC5" s="24">
        <v>76.569370000000006</v>
      </c>
      <c r="FD5" s="24">
        <v>83.084289999999996</v>
      </c>
      <c r="FE5" s="24">
        <v>88.164180000000002</v>
      </c>
      <c r="FF5" s="24">
        <v>91.444950000000006</v>
      </c>
      <c r="FG5" s="24">
        <v>93.087350000000001</v>
      </c>
      <c r="FH5" s="24">
        <v>93.041960000000003</v>
      </c>
      <c r="FI5" s="24">
        <v>92.743579999999994</v>
      </c>
      <c r="FJ5" s="24">
        <v>91.372519999999994</v>
      </c>
      <c r="FK5" s="24">
        <v>90.335459999999998</v>
      </c>
      <c r="FL5" s="24">
        <v>89.018839999999997</v>
      </c>
      <c r="FM5" s="24">
        <v>86.788110000000003</v>
      </c>
      <c r="FN5" s="24">
        <v>83.321749999999994</v>
      </c>
      <c r="FO5" s="24">
        <v>79.974549999999994</v>
      </c>
      <c r="FP5" s="24">
        <v>78.387699999999995</v>
      </c>
      <c r="FQ5" s="24">
        <v>77.023740000000004</v>
      </c>
      <c r="FR5" s="24">
        <v>75.760090000000005</v>
      </c>
      <c r="FS5" s="24">
        <v>1.0759620000000001</v>
      </c>
      <c r="FT5" s="24"/>
      <c r="FU5" s="24">
        <v>7.7154299999999995E-2</v>
      </c>
    </row>
    <row r="6" spans="1:179" x14ac:dyDescent="0.2">
      <c r="A6" s="14" t="s">
        <v>229</v>
      </c>
      <c r="B6" s="14" t="s">
        <v>0</v>
      </c>
      <c r="C6" s="14" t="s">
        <v>225</v>
      </c>
      <c r="D6" s="36" t="s">
        <v>233</v>
      </c>
      <c r="E6" s="25" t="s">
        <v>220</v>
      </c>
      <c r="F6" s="25">
        <v>2844</v>
      </c>
      <c r="G6" s="24">
        <v>2.8171460000000002</v>
      </c>
      <c r="H6" s="24">
        <v>2.538494</v>
      </c>
      <c r="I6" s="24">
        <v>2.2950059999999999</v>
      </c>
      <c r="J6" s="24">
        <v>2.0884179999999999</v>
      </c>
      <c r="K6" s="24">
        <v>2.002948</v>
      </c>
      <c r="L6" s="24">
        <v>1.943268</v>
      </c>
      <c r="M6" s="24">
        <v>2.0917659999999998</v>
      </c>
      <c r="N6" s="24">
        <v>2.1329479999999998</v>
      </c>
      <c r="O6" s="24">
        <v>2.1602869999999998</v>
      </c>
      <c r="P6" s="24">
        <v>2.2290969999999999</v>
      </c>
      <c r="Q6" s="24">
        <v>2.3573149999999998</v>
      </c>
      <c r="R6" s="24">
        <v>2.5130590000000002</v>
      </c>
      <c r="S6" s="24">
        <v>2.7807659999999998</v>
      </c>
      <c r="T6" s="24">
        <v>3.0058039999999999</v>
      </c>
      <c r="U6" s="24">
        <v>3.0796519999999998</v>
      </c>
      <c r="V6" s="24">
        <v>3.2482769999999999</v>
      </c>
      <c r="W6" s="24">
        <v>3.4342890000000001</v>
      </c>
      <c r="X6" s="24">
        <v>3.5622029999999998</v>
      </c>
      <c r="Y6" s="24">
        <v>3.8094649999999999</v>
      </c>
      <c r="Z6" s="24">
        <v>4.0090830000000004</v>
      </c>
      <c r="AA6" s="24">
        <v>4.1863510000000002</v>
      </c>
      <c r="AB6" s="24">
        <v>4.0216469999999997</v>
      </c>
      <c r="AC6" s="24">
        <v>3.6357620000000002</v>
      </c>
      <c r="AD6" s="24">
        <v>3.1887690000000002</v>
      </c>
      <c r="AE6" s="24">
        <v>-8.3549200000000004E-2</v>
      </c>
      <c r="AF6" s="24">
        <v>-7.7382400000000004E-2</v>
      </c>
      <c r="AG6" s="24">
        <v>-4.2201299999999997E-2</v>
      </c>
      <c r="AH6" s="24">
        <v>-0.1161326</v>
      </c>
      <c r="AI6" s="24">
        <v>-1.9441199999999999E-2</v>
      </c>
      <c r="AJ6" s="24">
        <v>-4.8532699999999998E-2</v>
      </c>
      <c r="AK6" s="24">
        <v>-4.5386200000000002E-2</v>
      </c>
      <c r="AL6" s="24">
        <v>-3.8226599999999999E-2</v>
      </c>
      <c r="AM6" s="24">
        <v>1.9259700000000001E-2</v>
      </c>
      <c r="AN6" s="24">
        <v>9.0714000000000003E-3</v>
      </c>
      <c r="AO6" s="24">
        <v>9.6453899999999995E-2</v>
      </c>
      <c r="AP6" s="24">
        <v>0.21859390000000001</v>
      </c>
      <c r="AQ6" s="24">
        <v>0.24589920000000001</v>
      </c>
      <c r="AR6" s="24">
        <v>0.34423019999999999</v>
      </c>
      <c r="AS6" s="24">
        <v>0.42949340000000003</v>
      </c>
      <c r="AT6" s="24">
        <v>0.37622119999999998</v>
      </c>
      <c r="AU6" s="24">
        <v>0.3311674</v>
      </c>
      <c r="AV6" s="24">
        <v>0.34386410000000001</v>
      </c>
      <c r="AW6" s="24">
        <v>-3.41874E-2</v>
      </c>
      <c r="AX6" s="24">
        <v>-0.14120250000000001</v>
      </c>
      <c r="AY6" s="24">
        <v>-0.1638259</v>
      </c>
      <c r="AZ6" s="24">
        <v>-0.15597659999999999</v>
      </c>
      <c r="BA6" s="24">
        <v>-0.19998389999999999</v>
      </c>
      <c r="BB6" s="24">
        <v>-0.15701850000000001</v>
      </c>
      <c r="BC6" s="24">
        <v>-4.21587E-2</v>
      </c>
      <c r="BD6" s="24">
        <v>-3.7276499999999997E-2</v>
      </c>
      <c r="BE6" s="24">
        <v>-7.3517000000000001E-3</v>
      </c>
      <c r="BF6" s="24">
        <v>-8.0972199999999994E-2</v>
      </c>
      <c r="BG6" s="24">
        <v>9.6013000000000001E-3</v>
      </c>
      <c r="BH6" s="24">
        <v>-2.3623000000000002E-2</v>
      </c>
      <c r="BI6" s="24">
        <v>-1.8087700000000002E-2</v>
      </c>
      <c r="BJ6" s="24">
        <v>-1.08757E-2</v>
      </c>
      <c r="BK6" s="24">
        <v>5.0898100000000002E-2</v>
      </c>
      <c r="BL6" s="24">
        <v>4.50073E-2</v>
      </c>
      <c r="BM6" s="24">
        <v>0.1364947</v>
      </c>
      <c r="BN6" s="24">
        <v>0.26251980000000003</v>
      </c>
      <c r="BO6" s="24">
        <v>0.29379300000000003</v>
      </c>
      <c r="BP6" s="24">
        <v>0.39571390000000001</v>
      </c>
      <c r="BQ6" s="24">
        <v>0.48186610000000002</v>
      </c>
      <c r="BR6" s="24">
        <v>0.42990669999999997</v>
      </c>
      <c r="BS6" s="24">
        <v>0.38775730000000003</v>
      </c>
      <c r="BT6" s="24">
        <v>0.40002260000000001</v>
      </c>
      <c r="BU6" s="24">
        <v>2.24473E-2</v>
      </c>
      <c r="BV6" s="24">
        <v>-8.5601899999999995E-2</v>
      </c>
      <c r="BW6" s="24">
        <v>-0.1096723</v>
      </c>
      <c r="BX6" s="24">
        <v>-0.1045075</v>
      </c>
      <c r="BY6" s="24">
        <v>-0.15241370000000001</v>
      </c>
      <c r="BZ6" s="24">
        <v>-0.11194560000000001</v>
      </c>
      <c r="CA6" s="24">
        <v>-1.3491700000000001E-2</v>
      </c>
      <c r="CB6" s="24">
        <v>-9.4993000000000005E-3</v>
      </c>
      <c r="CC6" s="24">
        <v>1.6785000000000001E-2</v>
      </c>
      <c r="CD6" s="24">
        <v>-5.6620200000000002E-2</v>
      </c>
      <c r="CE6" s="24">
        <v>2.9716099999999999E-2</v>
      </c>
      <c r="CF6" s="24">
        <v>-6.3707E-3</v>
      </c>
      <c r="CG6" s="24">
        <v>8.1919999999999996E-4</v>
      </c>
      <c r="CH6" s="24">
        <v>8.0674000000000006E-3</v>
      </c>
      <c r="CI6" s="24">
        <v>7.2810799999999995E-2</v>
      </c>
      <c r="CJ6" s="24">
        <v>6.9896399999999997E-2</v>
      </c>
      <c r="CK6" s="24">
        <v>0.16422690000000001</v>
      </c>
      <c r="CL6" s="24">
        <v>0.2929427</v>
      </c>
      <c r="CM6" s="24">
        <v>0.32696409999999998</v>
      </c>
      <c r="CN6" s="24">
        <v>0.43137130000000001</v>
      </c>
      <c r="CO6" s="24">
        <v>0.51813920000000002</v>
      </c>
      <c r="CP6" s="24">
        <v>0.46708909999999998</v>
      </c>
      <c r="CQ6" s="24">
        <v>0.42695139999999998</v>
      </c>
      <c r="CR6" s="24">
        <v>0.43891780000000002</v>
      </c>
      <c r="CS6" s="24">
        <v>6.1672299999999999E-2</v>
      </c>
      <c r="CT6" s="24">
        <v>-4.7093099999999999E-2</v>
      </c>
      <c r="CU6" s="24">
        <v>-7.2165699999999999E-2</v>
      </c>
      <c r="CV6" s="24">
        <v>-6.8860099999999994E-2</v>
      </c>
      <c r="CW6" s="24">
        <v>-0.11946660000000001</v>
      </c>
      <c r="CX6" s="24">
        <v>-8.0728300000000003E-2</v>
      </c>
      <c r="CY6" s="24">
        <v>1.51752E-2</v>
      </c>
      <c r="CZ6" s="24">
        <v>1.82779E-2</v>
      </c>
      <c r="DA6" s="24">
        <v>4.0921699999999998E-2</v>
      </c>
      <c r="DB6" s="24">
        <v>-3.2268199999999997E-2</v>
      </c>
      <c r="DC6" s="24">
        <v>4.9830899999999997E-2</v>
      </c>
      <c r="DD6" s="24">
        <v>1.0881699999999999E-2</v>
      </c>
      <c r="DE6" s="24">
        <v>1.97261E-2</v>
      </c>
      <c r="DF6" s="24">
        <v>2.70105E-2</v>
      </c>
      <c r="DG6" s="24">
        <v>9.4723399999999999E-2</v>
      </c>
      <c r="DH6" s="24">
        <v>9.4785499999999995E-2</v>
      </c>
      <c r="DI6" s="24">
        <v>0.19195899999999999</v>
      </c>
      <c r="DJ6" s="24">
        <v>0.32336569999999998</v>
      </c>
      <c r="DK6" s="24">
        <v>0.36013529999999999</v>
      </c>
      <c r="DL6" s="24">
        <v>0.46702880000000002</v>
      </c>
      <c r="DM6" s="24">
        <v>0.55441229999999997</v>
      </c>
      <c r="DN6" s="24">
        <v>0.50427160000000004</v>
      </c>
      <c r="DO6" s="24">
        <v>0.46614539999999999</v>
      </c>
      <c r="DP6" s="24">
        <v>0.47781299999999999</v>
      </c>
      <c r="DQ6" s="24">
        <v>0.1008974</v>
      </c>
      <c r="DR6" s="24">
        <v>-8.5842999999999996E-3</v>
      </c>
      <c r="DS6" s="24">
        <v>-3.4659099999999998E-2</v>
      </c>
      <c r="DT6" s="24">
        <v>-3.3212800000000001E-2</v>
      </c>
      <c r="DU6" s="24">
        <v>-8.6519600000000002E-2</v>
      </c>
      <c r="DV6" s="24">
        <v>-4.9510899999999997E-2</v>
      </c>
      <c r="DW6" s="24">
        <v>5.6565699999999997E-2</v>
      </c>
      <c r="DX6" s="24">
        <v>5.83838E-2</v>
      </c>
      <c r="DY6" s="24">
        <v>7.5771199999999997E-2</v>
      </c>
      <c r="DZ6" s="24">
        <v>2.8922000000000002E-3</v>
      </c>
      <c r="EA6" s="24">
        <v>7.8873499999999999E-2</v>
      </c>
      <c r="EB6" s="24">
        <v>3.5791400000000001E-2</v>
      </c>
      <c r="EC6" s="24">
        <v>4.7024700000000003E-2</v>
      </c>
      <c r="ED6" s="24">
        <v>5.4361399999999997E-2</v>
      </c>
      <c r="EE6" s="24">
        <v>0.1263618</v>
      </c>
      <c r="EF6" s="24">
        <v>0.13072139999999999</v>
      </c>
      <c r="EG6" s="24">
        <v>0.23199980000000001</v>
      </c>
      <c r="EH6" s="24">
        <v>0.3672916</v>
      </c>
      <c r="EI6" s="24">
        <v>0.40802909999999998</v>
      </c>
      <c r="EJ6" s="24">
        <v>0.51851239999999998</v>
      </c>
      <c r="EK6" s="24">
        <v>0.60678489999999996</v>
      </c>
      <c r="EL6" s="24">
        <v>0.55795709999999998</v>
      </c>
      <c r="EM6" s="24">
        <v>0.52273539999999996</v>
      </c>
      <c r="EN6" s="24">
        <v>0.53397150000000004</v>
      </c>
      <c r="EO6" s="24">
        <v>0.15753210000000001</v>
      </c>
      <c r="EP6" s="24">
        <v>4.7016200000000001E-2</v>
      </c>
      <c r="EQ6" s="24">
        <v>1.9494500000000001E-2</v>
      </c>
      <c r="ER6" s="24">
        <v>1.8256399999999999E-2</v>
      </c>
      <c r="ES6" s="24">
        <v>-3.8949299999999999E-2</v>
      </c>
      <c r="ET6" s="24">
        <v>-4.4381000000000004E-3</v>
      </c>
      <c r="EU6" s="24">
        <v>73.32732</v>
      </c>
      <c r="EV6" s="24">
        <v>72.666120000000006</v>
      </c>
      <c r="EW6" s="24">
        <v>72.216980000000007</v>
      </c>
      <c r="EX6" s="24">
        <v>71.913449999999997</v>
      </c>
      <c r="EY6" s="24">
        <v>72.100489999999994</v>
      </c>
      <c r="EZ6" s="24">
        <v>71.968010000000007</v>
      </c>
      <c r="FA6" s="24">
        <v>71.379409999999993</v>
      </c>
      <c r="FB6" s="24">
        <v>71.331419999999994</v>
      </c>
      <c r="FC6" s="24">
        <v>74.683350000000004</v>
      </c>
      <c r="FD6" s="24">
        <v>78.339619999999996</v>
      </c>
      <c r="FE6" s="24">
        <v>81.999179999999996</v>
      </c>
      <c r="FF6" s="24">
        <v>85.028310000000005</v>
      </c>
      <c r="FG6" s="24">
        <v>87.205910000000003</v>
      </c>
      <c r="FH6" s="24">
        <v>86.526660000000007</v>
      </c>
      <c r="FI6" s="24">
        <v>86.940929999999994</v>
      </c>
      <c r="FJ6" s="24">
        <v>85.270709999999994</v>
      </c>
      <c r="FK6" s="24">
        <v>85.201809999999995</v>
      </c>
      <c r="FL6" s="24">
        <v>84.707949999999997</v>
      </c>
      <c r="FM6" s="24">
        <v>83.694829999999996</v>
      </c>
      <c r="FN6" s="24">
        <v>78.708370000000002</v>
      </c>
      <c r="FO6" s="24">
        <v>76.055790000000002</v>
      </c>
      <c r="FP6" s="24">
        <v>74.945849999999993</v>
      </c>
      <c r="FQ6" s="24">
        <v>73.606639999999999</v>
      </c>
      <c r="FR6" s="24">
        <v>72.374080000000006</v>
      </c>
      <c r="FS6" s="24">
        <v>0.73446120000000004</v>
      </c>
      <c r="FT6" s="24"/>
      <c r="FU6" s="24">
        <v>5.4352699999999997E-2</v>
      </c>
    </row>
    <row r="7" spans="1:179" x14ac:dyDescent="0.2">
      <c r="A7" s="14" t="s">
        <v>229</v>
      </c>
      <c r="B7" s="14" t="s">
        <v>0</v>
      </c>
      <c r="C7" s="14" t="s">
        <v>225</v>
      </c>
      <c r="D7" s="36" t="s">
        <v>231</v>
      </c>
      <c r="E7" s="25" t="s">
        <v>220</v>
      </c>
      <c r="F7" s="25">
        <v>2849</v>
      </c>
      <c r="G7" s="24">
        <v>2.8297300000000001</v>
      </c>
      <c r="H7" s="24">
        <v>2.5212189999999999</v>
      </c>
      <c r="I7" s="24">
        <v>2.3030010000000001</v>
      </c>
      <c r="J7" s="24">
        <v>2.1226790000000002</v>
      </c>
      <c r="K7" s="24">
        <v>1.95967</v>
      </c>
      <c r="L7" s="24">
        <v>1.9349369999999999</v>
      </c>
      <c r="M7" s="24">
        <v>2.0407579999999998</v>
      </c>
      <c r="N7" s="24">
        <v>2.1509079999999998</v>
      </c>
      <c r="O7" s="24">
        <v>2.2541159999999998</v>
      </c>
      <c r="P7" s="24">
        <v>2.4293300000000002</v>
      </c>
      <c r="Q7" s="24">
        <v>2.6092840000000002</v>
      </c>
      <c r="R7" s="24">
        <v>2.8938190000000001</v>
      </c>
      <c r="S7" s="24">
        <v>3.2290070000000002</v>
      </c>
      <c r="T7" s="24">
        <v>3.5020899999999999</v>
      </c>
      <c r="U7" s="24">
        <v>3.6618390000000001</v>
      </c>
      <c r="V7" s="24">
        <v>3.9383550000000001</v>
      </c>
      <c r="W7" s="24">
        <v>4.1010369999999998</v>
      </c>
      <c r="X7" s="24">
        <v>4.1313800000000001</v>
      </c>
      <c r="Y7" s="24">
        <v>4.3295599999999999</v>
      </c>
      <c r="Z7" s="24">
        <v>4.376112</v>
      </c>
      <c r="AA7" s="24">
        <v>4.4681819999999997</v>
      </c>
      <c r="AB7" s="24">
        <v>4.3062009999999997</v>
      </c>
      <c r="AC7" s="24">
        <v>4.0430320000000002</v>
      </c>
      <c r="AD7" s="24">
        <v>3.5959759999999998</v>
      </c>
      <c r="AE7" s="24">
        <v>-0.1783806</v>
      </c>
      <c r="AF7" s="24">
        <v>-0.1685556</v>
      </c>
      <c r="AG7" s="24">
        <v>-9.2406600000000005E-2</v>
      </c>
      <c r="AH7" s="24">
        <v>-7.2017899999999996E-2</v>
      </c>
      <c r="AI7" s="24">
        <v>-0.1007281</v>
      </c>
      <c r="AJ7" s="24">
        <v>-4.7685199999999997E-2</v>
      </c>
      <c r="AK7" s="24">
        <v>-4.4462099999999997E-2</v>
      </c>
      <c r="AL7" s="24">
        <v>-8.6754899999999996E-2</v>
      </c>
      <c r="AM7" s="24">
        <v>-1.9673E-2</v>
      </c>
      <c r="AN7" s="24">
        <v>-9.4304999999999996E-3</v>
      </c>
      <c r="AO7" s="24">
        <v>-6.3032000000000001E-3</v>
      </c>
      <c r="AP7" s="24">
        <v>0.2400417</v>
      </c>
      <c r="AQ7" s="24">
        <v>0.36345709999999998</v>
      </c>
      <c r="AR7" s="24">
        <v>0.32079170000000001</v>
      </c>
      <c r="AS7" s="24">
        <v>0.52298889999999998</v>
      </c>
      <c r="AT7" s="24">
        <v>0.55658269999999999</v>
      </c>
      <c r="AU7" s="24">
        <v>0.52945660000000005</v>
      </c>
      <c r="AV7" s="24">
        <v>0.4008777</v>
      </c>
      <c r="AW7" s="24">
        <v>-6.3797699999999999E-2</v>
      </c>
      <c r="AX7" s="24">
        <v>-0.20177510000000001</v>
      </c>
      <c r="AY7" s="24">
        <v>-0.29024319999999998</v>
      </c>
      <c r="AZ7" s="24">
        <v>-0.39705570000000001</v>
      </c>
      <c r="BA7" s="24">
        <v>-0.29473690000000002</v>
      </c>
      <c r="BB7" s="24">
        <v>-0.28755069999999999</v>
      </c>
      <c r="BC7" s="24">
        <v>-0.13366510000000001</v>
      </c>
      <c r="BD7" s="24">
        <v>-0.12768019999999999</v>
      </c>
      <c r="BE7" s="24">
        <v>-5.6316499999999999E-2</v>
      </c>
      <c r="BF7" s="24">
        <v>-4.0634000000000003E-2</v>
      </c>
      <c r="BG7" s="24">
        <v>-7.3158100000000004E-2</v>
      </c>
      <c r="BH7" s="24">
        <v>-2.1551899999999999E-2</v>
      </c>
      <c r="BI7" s="24">
        <v>-1.8089000000000001E-2</v>
      </c>
      <c r="BJ7" s="24">
        <v>-5.6072799999999999E-2</v>
      </c>
      <c r="BK7" s="24">
        <v>1.4357099999999999E-2</v>
      </c>
      <c r="BL7" s="24">
        <v>3.21677E-2</v>
      </c>
      <c r="BM7" s="24">
        <v>4.0278300000000003E-2</v>
      </c>
      <c r="BN7" s="24">
        <v>0.29238890000000001</v>
      </c>
      <c r="BO7" s="24">
        <v>0.4212631</v>
      </c>
      <c r="BP7" s="24">
        <v>0.381855</v>
      </c>
      <c r="BQ7" s="24">
        <v>0.58648960000000006</v>
      </c>
      <c r="BR7" s="24">
        <v>0.62330989999999997</v>
      </c>
      <c r="BS7" s="24">
        <v>0.59796570000000004</v>
      </c>
      <c r="BT7" s="24">
        <v>0.46921459999999998</v>
      </c>
      <c r="BU7" s="24">
        <v>8.3961000000000001E-3</v>
      </c>
      <c r="BV7" s="24">
        <v>-0.1298994</v>
      </c>
      <c r="BW7" s="24">
        <v>-0.22162090000000001</v>
      </c>
      <c r="BX7" s="24">
        <v>-0.3305013</v>
      </c>
      <c r="BY7" s="24">
        <v>-0.23356170000000001</v>
      </c>
      <c r="BZ7" s="24">
        <v>-0.2326809</v>
      </c>
      <c r="CA7" s="24">
        <v>-0.1026953</v>
      </c>
      <c r="CB7" s="24">
        <v>-9.9370100000000003E-2</v>
      </c>
      <c r="CC7" s="24">
        <v>-3.13207E-2</v>
      </c>
      <c r="CD7" s="24">
        <v>-1.8897600000000001E-2</v>
      </c>
      <c r="CE7" s="24">
        <v>-5.4063199999999999E-2</v>
      </c>
      <c r="CF7" s="24">
        <v>-3.4520000000000002E-3</v>
      </c>
      <c r="CG7" s="24">
        <v>1.7679999999999999E-4</v>
      </c>
      <c r="CH7" s="24">
        <v>-3.4822499999999999E-2</v>
      </c>
      <c r="CI7" s="24">
        <v>3.79262E-2</v>
      </c>
      <c r="CJ7" s="24">
        <v>6.0978499999999998E-2</v>
      </c>
      <c r="CK7" s="24">
        <v>7.2540499999999994E-2</v>
      </c>
      <c r="CL7" s="24">
        <v>0.3286443</v>
      </c>
      <c r="CM7" s="24">
        <v>0.46129940000000003</v>
      </c>
      <c r="CN7" s="24">
        <v>0.4241472</v>
      </c>
      <c r="CO7" s="24">
        <v>0.63046999999999997</v>
      </c>
      <c r="CP7" s="24">
        <v>0.66952489999999998</v>
      </c>
      <c r="CQ7" s="24">
        <v>0.64541490000000001</v>
      </c>
      <c r="CR7" s="24">
        <v>0.51654449999999996</v>
      </c>
      <c r="CS7" s="24">
        <v>5.8397400000000002E-2</v>
      </c>
      <c r="CT7" s="24">
        <v>-8.0118400000000006E-2</v>
      </c>
      <c r="CU7" s="24">
        <v>-0.17409330000000001</v>
      </c>
      <c r="CV7" s="24">
        <v>-0.28440589999999999</v>
      </c>
      <c r="CW7" s="24">
        <v>-0.1911919</v>
      </c>
      <c r="CX7" s="24">
        <v>-0.1946783</v>
      </c>
      <c r="CY7" s="24">
        <v>-7.1725499999999998E-2</v>
      </c>
      <c r="CZ7" s="24">
        <v>-7.1059899999999995E-2</v>
      </c>
      <c r="DA7" s="24">
        <v>-6.3248000000000002E-3</v>
      </c>
      <c r="DB7" s="24">
        <v>2.8387E-3</v>
      </c>
      <c r="DC7" s="24">
        <v>-3.4968300000000001E-2</v>
      </c>
      <c r="DD7" s="24">
        <v>1.46479E-2</v>
      </c>
      <c r="DE7" s="24">
        <v>1.8442699999999999E-2</v>
      </c>
      <c r="DF7" s="24">
        <v>-1.35722E-2</v>
      </c>
      <c r="DG7" s="24">
        <v>6.1495300000000003E-2</v>
      </c>
      <c r="DH7" s="24">
        <v>8.9789300000000002E-2</v>
      </c>
      <c r="DI7" s="24">
        <v>0.1048027</v>
      </c>
      <c r="DJ7" s="24">
        <v>0.3648998</v>
      </c>
      <c r="DK7" s="24">
        <v>0.50133559999999999</v>
      </c>
      <c r="DL7" s="24">
        <v>0.46643950000000001</v>
      </c>
      <c r="DM7" s="24">
        <v>0.67445049999999995</v>
      </c>
      <c r="DN7" s="24">
        <v>0.71573989999999998</v>
      </c>
      <c r="DO7" s="24">
        <v>0.69286409999999998</v>
      </c>
      <c r="DP7" s="24">
        <v>0.56387449999999995</v>
      </c>
      <c r="DQ7" s="24">
        <v>0.1083986</v>
      </c>
      <c r="DR7" s="24">
        <v>-3.03375E-2</v>
      </c>
      <c r="DS7" s="24">
        <v>-0.1265657</v>
      </c>
      <c r="DT7" s="24">
        <v>-0.23831050000000001</v>
      </c>
      <c r="DU7" s="24">
        <v>-0.14882219999999999</v>
      </c>
      <c r="DV7" s="24">
        <v>-0.1566756</v>
      </c>
      <c r="DW7" s="24">
        <v>-2.7009999999999999E-2</v>
      </c>
      <c r="DX7" s="24">
        <v>-3.01845E-2</v>
      </c>
      <c r="DY7" s="24">
        <v>2.9765199999999999E-2</v>
      </c>
      <c r="DZ7" s="24">
        <v>3.4222599999999999E-2</v>
      </c>
      <c r="EA7" s="24">
        <v>-7.3983E-3</v>
      </c>
      <c r="EB7" s="24">
        <v>4.0781199999999997E-2</v>
      </c>
      <c r="EC7" s="24">
        <v>4.4815800000000003E-2</v>
      </c>
      <c r="ED7" s="24">
        <v>1.7109900000000001E-2</v>
      </c>
      <c r="EE7" s="24">
        <v>9.5525399999999996E-2</v>
      </c>
      <c r="EF7" s="24">
        <v>0.13138749999999999</v>
      </c>
      <c r="EG7" s="24">
        <v>0.1513842</v>
      </c>
      <c r="EH7" s="24">
        <v>0.41724679999999997</v>
      </c>
      <c r="EI7" s="24">
        <v>0.55914160000000002</v>
      </c>
      <c r="EJ7" s="24">
        <v>0.52750280000000005</v>
      </c>
      <c r="EK7" s="24">
        <v>0.73795120000000003</v>
      </c>
      <c r="EL7" s="24">
        <v>0.78246709999999997</v>
      </c>
      <c r="EM7" s="24">
        <v>0.76137319999999997</v>
      </c>
      <c r="EN7" s="24">
        <v>0.63221139999999998</v>
      </c>
      <c r="EO7" s="24">
        <v>0.18059249999999999</v>
      </c>
      <c r="EP7" s="24">
        <v>4.15383E-2</v>
      </c>
      <c r="EQ7" s="24">
        <v>-5.7943399999999999E-2</v>
      </c>
      <c r="ER7" s="24">
        <v>-0.17175609999999999</v>
      </c>
      <c r="ES7" s="24">
        <v>-8.7647000000000003E-2</v>
      </c>
      <c r="ET7" s="24">
        <v>-0.1018058</v>
      </c>
      <c r="EU7" s="24">
        <v>72.975800000000007</v>
      </c>
      <c r="EV7" s="24">
        <v>74.159549999999996</v>
      </c>
      <c r="EW7" s="24">
        <v>72.926580000000001</v>
      </c>
      <c r="EX7" s="24">
        <v>72.823620000000005</v>
      </c>
      <c r="EY7" s="24">
        <v>71.993030000000005</v>
      </c>
      <c r="EZ7" s="24">
        <v>72.107470000000006</v>
      </c>
      <c r="FA7" s="24">
        <v>72.473749999999995</v>
      </c>
      <c r="FB7" s="24">
        <v>72.578749999999999</v>
      </c>
      <c r="FC7" s="24">
        <v>78.461039999999997</v>
      </c>
      <c r="FD7" s="24">
        <v>86.270709999999994</v>
      </c>
      <c r="FE7" s="24">
        <v>91.695660000000004</v>
      </c>
      <c r="FF7" s="24">
        <v>93.946680000000001</v>
      </c>
      <c r="FG7" s="24">
        <v>94.102130000000002</v>
      </c>
      <c r="FH7" s="24">
        <v>93.562349999999995</v>
      </c>
      <c r="FI7" s="24">
        <v>93.275630000000007</v>
      </c>
      <c r="FJ7" s="24">
        <v>92.729699999999994</v>
      </c>
      <c r="FK7" s="24">
        <v>91.789990000000003</v>
      </c>
      <c r="FL7" s="24">
        <v>89.610339999999994</v>
      </c>
      <c r="FM7" s="24">
        <v>87.078749999999999</v>
      </c>
      <c r="FN7" s="24">
        <v>84.477440000000001</v>
      </c>
      <c r="FO7" s="24">
        <v>81.080799999999996</v>
      </c>
      <c r="FP7" s="24">
        <v>80.262100000000004</v>
      </c>
      <c r="FQ7" s="24">
        <v>79.374489999999994</v>
      </c>
      <c r="FR7" s="24">
        <v>78.338800000000006</v>
      </c>
      <c r="FS7" s="24">
        <v>0.93933390000000005</v>
      </c>
      <c r="FT7" s="24"/>
      <c r="FU7" s="24">
        <v>6.6833400000000001E-2</v>
      </c>
    </row>
    <row r="8" spans="1:179" x14ac:dyDescent="0.2">
      <c r="A8" s="14" t="s">
        <v>229</v>
      </c>
      <c r="B8" s="14" t="s">
        <v>0</v>
      </c>
      <c r="C8" s="14" t="s">
        <v>225</v>
      </c>
      <c r="D8" s="36" t="s">
        <v>232</v>
      </c>
      <c r="E8" s="25" t="s">
        <v>220</v>
      </c>
      <c r="F8" s="25">
        <v>2857</v>
      </c>
      <c r="G8" s="24">
        <v>3.2824990000000001</v>
      </c>
      <c r="H8" s="24">
        <v>2.9340929999999998</v>
      </c>
      <c r="I8" s="24">
        <v>2.7045149999999998</v>
      </c>
      <c r="J8" s="24">
        <v>2.4585910000000002</v>
      </c>
      <c r="K8" s="24">
        <v>2.2918790000000002</v>
      </c>
      <c r="L8" s="24">
        <v>2.2060810000000002</v>
      </c>
      <c r="M8" s="24">
        <v>2.1684160000000001</v>
      </c>
      <c r="N8" s="24">
        <v>2.3256839999999999</v>
      </c>
      <c r="O8" s="24">
        <v>2.5560360000000002</v>
      </c>
      <c r="P8" s="24">
        <v>2.868052</v>
      </c>
      <c r="Q8" s="24">
        <v>3.1141100000000002</v>
      </c>
      <c r="R8" s="24">
        <v>3.415915</v>
      </c>
      <c r="S8" s="24">
        <v>3.7830430000000002</v>
      </c>
      <c r="T8" s="24">
        <v>4.0005990000000002</v>
      </c>
      <c r="U8" s="24">
        <v>4.0903460000000003</v>
      </c>
      <c r="V8" s="24">
        <v>4.3005329999999997</v>
      </c>
      <c r="W8" s="24">
        <v>4.3828889999999996</v>
      </c>
      <c r="X8" s="24">
        <v>4.3712220000000004</v>
      </c>
      <c r="Y8" s="24">
        <v>4.4816750000000001</v>
      </c>
      <c r="Z8" s="24">
        <v>4.5247000000000002</v>
      </c>
      <c r="AA8" s="24">
        <v>4.6357819999999998</v>
      </c>
      <c r="AB8" s="24">
        <v>4.5701640000000001</v>
      </c>
      <c r="AC8" s="24">
        <v>4.3176889999999997</v>
      </c>
      <c r="AD8" s="24">
        <v>3.9882029999999999</v>
      </c>
      <c r="AE8" s="24">
        <v>-0.2389993</v>
      </c>
      <c r="AF8" s="24">
        <v>-0.2349482</v>
      </c>
      <c r="AG8" s="24">
        <v>-0.19238730000000001</v>
      </c>
      <c r="AH8" s="24">
        <v>-0.1867624</v>
      </c>
      <c r="AI8" s="24">
        <v>-0.1112562</v>
      </c>
      <c r="AJ8" s="24">
        <v>-3.1568E-3</v>
      </c>
      <c r="AK8" s="24">
        <v>1.5535200000000001E-2</v>
      </c>
      <c r="AL8" s="24">
        <v>-4.6981299999999997E-2</v>
      </c>
      <c r="AM8" s="24">
        <v>-0.18721260000000001</v>
      </c>
      <c r="AN8" s="24">
        <v>-0.15828239999999999</v>
      </c>
      <c r="AO8" s="24">
        <v>-0.17078189999999999</v>
      </c>
      <c r="AP8" s="24">
        <v>0.2347399</v>
      </c>
      <c r="AQ8" s="24">
        <v>0.3957831</v>
      </c>
      <c r="AR8" s="24">
        <v>0.33747709999999997</v>
      </c>
      <c r="AS8" s="24">
        <v>0.34134579999999998</v>
      </c>
      <c r="AT8" s="24">
        <v>0.39161119999999999</v>
      </c>
      <c r="AU8" s="24">
        <v>0.38238270000000002</v>
      </c>
      <c r="AV8" s="24">
        <v>0.29902610000000002</v>
      </c>
      <c r="AW8" s="24">
        <v>-1.0522200000000001E-2</v>
      </c>
      <c r="AX8" s="24">
        <v>-0.1270279</v>
      </c>
      <c r="AY8" s="24">
        <v>-0.10804560000000001</v>
      </c>
      <c r="AZ8" s="24">
        <v>-0.1446992</v>
      </c>
      <c r="BA8" s="24">
        <v>-0.18308730000000001</v>
      </c>
      <c r="BB8" s="24">
        <v>-0.1388807</v>
      </c>
      <c r="BC8" s="24">
        <v>-0.18405489999999999</v>
      </c>
      <c r="BD8" s="24">
        <v>-0.18424869999999999</v>
      </c>
      <c r="BE8" s="24">
        <v>-0.14319280000000001</v>
      </c>
      <c r="BF8" s="24">
        <v>-0.14426059999999999</v>
      </c>
      <c r="BG8" s="24">
        <v>-7.3327699999999996E-2</v>
      </c>
      <c r="BH8" s="24">
        <v>3.1215900000000001E-2</v>
      </c>
      <c r="BI8" s="24">
        <v>4.6323700000000002E-2</v>
      </c>
      <c r="BJ8" s="24">
        <v>-1.2754100000000001E-2</v>
      </c>
      <c r="BK8" s="24">
        <v>-0.14689630000000001</v>
      </c>
      <c r="BL8" s="24">
        <v>-0.11162850000000001</v>
      </c>
      <c r="BM8" s="24">
        <v>-0.1159559</v>
      </c>
      <c r="BN8" s="24">
        <v>0.29302</v>
      </c>
      <c r="BO8" s="24">
        <v>0.46050269999999999</v>
      </c>
      <c r="BP8" s="24">
        <v>0.4070222</v>
      </c>
      <c r="BQ8" s="24">
        <v>0.41482560000000002</v>
      </c>
      <c r="BR8" s="24">
        <v>0.46730159999999998</v>
      </c>
      <c r="BS8" s="24">
        <v>0.45502910000000002</v>
      </c>
      <c r="BT8" s="24">
        <v>0.37155159999999998</v>
      </c>
      <c r="BU8" s="24">
        <v>6.3446799999999998E-2</v>
      </c>
      <c r="BV8" s="24">
        <v>-5.3353699999999997E-2</v>
      </c>
      <c r="BW8" s="24">
        <v>-3.7007100000000001E-2</v>
      </c>
      <c r="BX8" s="24">
        <v>-7.6119800000000001E-2</v>
      </c>
      <c r="BY8" s="24">
        <v>-0.11960990000000001</v>
      </c>
      <c r="BZ8" s="24">
        <v>-7.8358300000000006E-2</v>
      </c>
      <c r="CA8" s="24">
        <v>-0.14600050000000001</v>
      </c>
      <c r="CB8" s="24">
        <v>-0.1491344</v>
      </c>
      <c r="CC8" s="24">
        <v>-0.1091208</v>
      </c>
      <c r="CD8" s="24">
        <v>-0.11482390000000001</v>
      </c>
      <c r="CE8" s="24">
        <v>-4.7058599999999999E-2</v>
      </c>
      <c r="CF8" s="24">
        <v>5.5022300000000003E-2</v>
      </c>
      <c r="CG8" s="24">
        <v>6.7647799999999994E-2</v>
      </c>
      <c r="CH8" s="24">
        <v>1.0951600000000001E-2</v>
      </c>
      <c r="CI8" s="24">
        <v>-0.11897340000000001</v>
      </c>
      <c r="CJ8" s="24">
        <v>-7.93161E-2</v>
      </c>
      <c r="CK8" s="24">
        <v>-7.79836E-2</v>
      </c>
      <c r="CL8" s="24">
        <v>0.33338459999999998</v>
      </c>
      <c r="CM8" s="24">
        <v>0.50532730000000003</v>
      </c>
      <c r="CN8" s="24">
        <v>0.45518890000000001</v>
      </c>
      <c r="CO8" s="24">
        <v>0.46571760000000001</v>
      </c>
      <c r="CP8" s="24">
        <v>0.51972450000000003</v>
      </c>
      <c r="CQ8" s="24">
        <v>0.50534380000000001</v>
      </c>
      <c r="CR8" s="24">
        <v>0.42178260000000001</v>
      </c>
      <c r="CS8" s="24">
        <v>0.1146775</v>
      </c>
      <c r="CT8" s="24">
        <v>-2.3270999999999999E-3</v>
      </c>
      <c r="CU8" s="24">
        <v>1.2193900000000001E-2</v>
      </c>
      <c r="CV8" s="24">
        <v>-2.8621899999999999E-2</v>
      </c>
      <c r="CW8" s="24">
        <v>-7.5645500000000004E-2</v>
      </c>
      <c r="CX8" s="24">
        <v>-3.6440599999999997E-2</v>
      </c>
      <c r="CY8" s="24">
        <v>-0.1079461</v>
      </c>
      <c r="CZ8" s="24">
        <v>-0.1140201</v>
      </c>
      <c r="DA8" s="24">
        <v>-7.5048799999999999E-2</v>
      </c>
      <c r="DB8" s="24">
        <v>-8.5387299999999999E-2</v>
      </c>
      <c r="DC8" s="24">
        <v>-2.0789499999999999E-2</v>
      </c>
      <c r="DD8" s="24">
        <v>7.8828800000000004E-2</v>
      </c>
      <c r="DE8" s="24">
        <v>8.8971800000000004E-2</v>
      </c>
      <c r="DF8" s="24">
        <v>3.4657300000000002E-2</v>
      </c>
      <c r="DG8" s="24">
        <v>-9.1050500000000006E-2</v>
      </c>
      <c r="DH8" s="24">
        <v>-4.7003700000000002E-2</v>
      </c>
      <c r="DI8" s="24">
        <v>-4.00113E-2</v>
      </c>
      <c r="DJ8" s="24">
        <v>0.3737492</v>
      </c>
      <c r="DK8" s="24">
        <v>0.55015190000000003</v>
      </c>
      <c r="DL8" s="24">
        <v>0.50335560000000001</v>
      </c>
      <c r="DM8" s="24">
        <v>0.51660950000000005</v>
      </c>
      <c r="DN8" s="24">
        <v>0.57214750000000003</v>
      </c>
      <c r="DO8" s="24">
        <v>0.55565850000000006</v>
      </c>
      <c r="DP8" s="24">
        <v>0.47201369999999998</v>
      </c>
      <c r="DQ8" s="24">
        <v>0.16590830000000001</v>
      </c>
      <c r="DR8" s="24">
        <v>4.8699399999999997E-2</v>
      </c>
      <c r="DS8" s="24">
        <v>6.1394900000000002E-2</v>
      </c>
      <c r="DT8" s="24">
        <v>1.8875900000000001E-2</v>
      </c>
      <c r="DU8" s="24">
        <v>-3.16812E-2</v>
      </c>
      <c r="DV8" s="24">
        <v>5.4770000000000001E-3</v>
      </c>
      <c r="DW8" s="24">
        <v>-5.3001600000000003E-2</v>
      </c>
      <c r="DX8" s="24">
        <v>-6.3320600000000005E-2</v>
      </c>
      <c r="DY8" s="24">
        <v>-2.58543E-2</v>
      </c>
      <c r="DZ8" s="24">
        <v>-4.28855E-2</v>
      </c>
      <c r="EA8" s="24">
        <v>1.7139000000000001E-2</v>
      </c>
      <c r="EB8" s="24">
        <v>0.1132015</v>
      </c>
      <c r="EC8" s="24">
        <v>0.1197604</v>
      </c>
      <c r="ED8" s="24">
        <v>6.8884500000000001E-2</v>
      </c>
      <c r="EE8" s="24">
        <v>-5.0734300000000003E-2</v>
      </c>
      <c r="EF8" s="24">
        <v>-3.4979999999999999E-4</v>
      </c>
      <c r="EG8" s="24">
        <v>1.48147E-2</v>
      </c>
      <c r="EH8" s="24">
        <v>0.43202940000000001</v>
      </c>
      <c r="EI8" s="24">
        <v>0.61487139999999996</v>
      </c>
      <c r="EJ8" s="24">
        <v>0.57290070000000004</v>
      </c>
      <c r="EK8" s="24">
        <v>0.59008939999999999</v>
      </c>
      <c r="EL8" s="24">
        <v>0.64783789999999997</v>
      </c>
      <c r="EM8" s="24">
        <v>0.62830490000000006</v>
      </c>
      <c r="EN8" s="24">
        <v>0.5445392</v>
      </c>
      <c r="EO8" s="24">
        <v>0.23987729999999999</v>
      </c>
      <c r="EP8" s="24">
        <v>0.1223737</v>
      </c>
      <c r="EQ8" s="24">
        <v>0.1324333</v>
      </c>
      <c r="ER8" s="24">
        <v>8.74553E-2</v>
      </c>
      <c r="ES8" s="24">
        <v>3.17963E-2</v>
      </c>
      <c r="ET8" s="24">
        <v>6.59994E-2</v>
      </c>
      <c r="EU8" s="24">
        <v>77.046350000000004</v>
      </c>
      <c r="EV8" s="24">
        <v>76.114850000000004</v>
      </c>
      <c r="EW8" s="24">
        <v>75.689499999999995</v>
      </c>
      <c r="EX8" s="24">
        <v>75.317059999999998</v>
      </c>
      <c r="EY8" s="24">
        <v>74.60951</v>
      </c>
      <c r="EZ8" s="24">
        <v>73.542659999999998</v>
      </c>
      <c r="FA8" s="24">
        <v>73.106639999999999</v>
      </c>
      <c r="FB8" s="24">
        <v>73.155460000000005</v>
      </c>
      <c r="FC8" s="24">
        <v>76.005740000000003</v>
      </c>
      <c r="FD8" s="24">
        <v>80.656270000000006</v>
      </c>
      <c r="FE8" s="24">
        <v>86.345770000000002</v>
      </c>
      <c r="FF8" s="24">
        <v>89.73339</v>
      </c>
      <c r="FG8" s="24">
        <v>93.069730000000007</v>
      </c>
      <c r="FH8" s="24">
        <v>94.756770000000003</v>
      </c>
      <c r="FI8" s="24">
        <v>92.538150000000002</v>
      </c>
      <c r="FJ8" s="24">
        <v>91.116900000000001</v>
      </c>
      <c r="FK8" s="24">
        <v>91.58614</v>
      </c>
      <c r="FL8" s="24">
        <v>91.426990000000004</v>
      </c>
      <c r="FM8" s="24">
        <v>89.602549999999994</v>
      </c>
      <c r="FN8" s="24">
        <v>87.289169999999999</v>
      </c>
      <c r="FO8" s="24">
        <v>84.62182</v>
      </c>
      <c r="FP8" s="24">
        <v>84.977850000000004</v>
      </c>
      <c r="FQ8" s="24">
        <v>86.535679999999999</v>
      </c>
      <c r="FR8" s="24">
        <v>87.100899999999996</v>
      </c>
      <c r="FS8" s="24">
        <v>1.1483289999999999</v>
      </c>
      <c r="FT8" s="24"/>
      <c r="FU8" s="24">
        <v>7.7112200000000006E-2</v>
      </c>
    </row>
    <row r="9" spans="1:179" x14ac:dyDescent="0.2">
      <c r="A9" s="14" t="s">
        <v>229</v>
      </c>
      <c r="B9" s="14" t="s">
        <v>0</v>
      </c>
      <c r="C9" s="14" t="s">
        <v>225</v>
      </c>
      <c r="D9" s="36" t="s">
        <v>267</v>
      </c>
      <c r="E9" s="25" t="s">
        <v>220</v>
      </c>
      <c r="F9" s="25">
        <v>2846.5</v>
      </c>
      <c r="G9" s="24">
        <v>2.8234340000000002</v>
      </c>
      <c r="H9" s="24">
        <v>2.5298660000000002</v>
      </c>
      <c r="I9" s="24">
        <v>2.2990020000000002</v>
      </c>
      <c r="J9" s="24">
        <v>2.1055350000000002</v>
      </c>
      <c r="K9" s="24">
        <v>1.98133</v>
      </c>
      <c r="L9" s="24">
        <v>1.9391080000000001</v>
      </c>
      <c r="M9" s="24">
        <v>2.0662859999999998</v>
      </c>
      <c r="N9" s="24">
        <v>2.1419220000000001</v>
      </c>
      <c r="O9" s="24">
        <v>2.2071619999999998</v>
      </c>
      <c r="P9" s="24">
        <v>2.3291270000000002</v>
      </c>
      <c r="Q9" s="24">
        <v>2.4831910000000001</v>
      </c>
      <c r="R9" s="24">
        <v>2.703274</v>
      </c>
      <c r="S9" s="24">
        <v>3.0046919999999999</v>
      </c>
      <c r="T9" s="24">
        <v>3.2537310000000002</v>
      </c>
      <c r="U9" s="24">
        <v>3.370492</v>
      </c>
      <c r="V9" s="24">
        <v>3.593016</v>
      </c>
      <c r="W9" s="24">
        <v>3.7673730000000001</v>
      </c>
      <c r="X9" s="24">
        <v>3.8465440000000002</v>
      </c>
      <c r="Y9" s="24">
        <v>4.0692870000000001</v>
      </c>
      <c r="Z9" s="24">
        <v>4.1924400000000004</v>
      </c>
      <c r="AA9" s="24">
        <v>4.3271459999999999</v>
      </c>
      <c r="AB9" s="24">
        <v>4.1638019999999996</v>
      </c>
      <c r="AC9" s="24">
        <v>3.8392210000000002</v>
      </c>
      <c r="AD9" s="24">
        <v>3.3921960000000002</v>
      </c>
      <c r="AE9" s="24">
        <v>-0.1213798</v>
      </c>
      <c r="AF9" s="24">
        <v>-0.1142065</v>
      </c>
      <c r="AG9" s="24">
        <v>-5.9726099999999997E-2</v>
      </c>
      <c r="AH9" s="24">
        <v>-8.5996299999999998E-2</v>
      </c>
      <c r="AI9" s="24">
        <v>-5.2220999999999997E-2</v>
      </c>
      <c r="AJ9" s="24">
        <v>-4.1901599999999997E-2</v>
      </c>
      <c r="AK9" s="24">
        <v>-3.8519999999999999E-2</v>
      </c>
      <c r="AL9" s="24">
        <v>-5.4287500000000002E-2</v>
      </c>
      <c r="AM9" s="24">
        <v>1.0911300000000001E-2</v>
      </c>
      <c r="AN9" s="24">
        <v>1.2710000000000001E-2</v>
      </c>
      <c r="AO9" s="24">
        <v>5.8513599999999999E-2</v>
      </c>
      <c r="AP9" s="24">
        <v>0.24291389999999999</v>
      </c>
      <c r="AQ9" s="24">
        <v>0.31875569999999998</v>
      </c>
      <c r="AR9" s="24">
        <v>0.34797650000000002</v>
      </c>
      <c r="AS9" s="24">
        <v>0.4909849</v>
      </c>
      <c r="AT9" s="24">
        <v>0.48203639999999998</v>
      </c>
      <c r="AU9" s="24">
        <v>0.44500679999999998</v>
      </c>
      <c r="AV9" s="24">
        <v>0.38821810000000001</v>
      </c>
      <c r="AW9" s="24">
        <v>-3.01301E-2</v>
      </c>
      <c r="AX9" s="24">
        <v>-0.15041660000000001</v>
      </c>
      <c r="AY9" s="24">
        <v>-0.20768349999999999</v>
      </c>
      <c r="AZ9" s="24">
        <v>-0.25714419999999999</v>
      </c>
      <c r="BA9" s="24">
        <v>-0.2299882</v>
      </c>
      <c r="BB9" s="24">
        <v>-0.2068863</v>
      </c>
      <c r="BC9" s="24">
        <v>-8.3966600000000002E-2</v>
      </c>
      <c r="BD9" s="24">
        <v>-7.8869499999999995E-2</v>
      </c>
      <c r="BE9" s="24">
        <v>-2.8720900000000001E-2</v>
      </c>
      <c r="BF9" s="24">
        <v>-5.7507099999999998E-2</v>
      </c>
      <c r="BG9" s="24">
        <v>-2.8538899999999999E-2</v>
      </c>
      <c r="BH9" s="24">
        <v>-2.0048199999999999E-2</v>
      </c>
      <c r="BI9" s="24">
        <v>-1.5467699999999999E-2</v>
      </c>
      <c r="BJ9" s="24">
        <v>-3.0106399999999998E-2</v>
      </c>
      <c r="BK9" s="24">
        <v>3.7185999999999997E-2</v>
      </c>
      <c r="BL9" s="24">
        <v>4.3864199999999999E-2</v>
      </c>
      <c r="BM9" s="24">
        <v>9.3909199999999998E-2</v>
      </c>
      <c r="BN9" s="24">
        <v>0.2830086</v>
      </c>
      <c r="BO9" s="24">
        <v>0.36325380000000002</v>
      </c>
      <c r="BP9" s="24">
        <v>0.39511489999999999</v>
      </c>
      <c r="BQ9" s="24">
        <v>0.54018200000000005</v>
      </c>
      <c r="BR9" s="24">
        <v>0.53295349999999997</v>
      </c>
      <c r="BS9" s="24">
        <v>0.49881809999999999</v>
      </c>
      <c r="BT9" s="24">
        <v>0.44108330000000001</v>
      </c>
      <c r="BU9" s="24">
        <v>2.3140999999999998E-2</v>
      </c>
      <c r="BV9" s="24">
        <v>-9.9119499999999999E-2</v>
      </c>
      <c r="BW9" s="24">
        <v>-0.15770190000000001</v>
      </c>
      <c r="BX9" s="24">
        <v>-0.20952170000000001</v>
      </c>
      <c r="BY9" s="24">
        <v>-0.18586059999999999</v>
      </c>
      <c r="BZ9" s="24">
        <v>-0.16598289999999999</v>
      </c>
      <c r="CA9" s="24">
        <v>-5.8054399999999999E-2</v>
      </c>
      <c r="CB9" s="24">
        <v>-5.4395300000000001E-2</v>
      </c>
      <c r="CC9" s="24">
        <v>-7.2467E-3</v>
      </c>
      <c r="CD9" s="24">
        <v>-3.7775499999999997E-2</v>
      </c>
      <c r="CE9" s="24">
        <v>-1.21367E-2</v>
      </c>
      <c r="CF9" s="24">
        <v>-4.9125999999999996E-3</v>
      </c>
      <c r="CG9" s="24">
        <v>4.9830000000000002E-4</v>
      </c>
      <c r="CH9" s="24">
        <v>-1.3358699999999999E-2</v>
      </c>
      <c r="CI9" s="24">
        <v>5.5383799999999997E-2</v>
      </c>
      <c r="CJ9" s="24">
        <v>6.5441399999999997E-2</v>
      </c>
      <c r="CK9" s="24">
        <v>0.118424</v>
      </c>
      <c r="CL9" s="24">
        <v>0.3107781</v>
      </c>
      <c r="CM9" s="24">
        <v>0.39407310000000001</v>
      </c>
      <c r="CN9" s="24">
        <v>0.4277628</v>
      </c>
      <c r="CO9" s="24">
        <v>0.57425570000000004</v>
      </c>
      <c r="CP9" s="24">
        <v>0.56821860000000002</v>
      </c>
      <c r="CQ9" s="24">
        <v>0.5360876</v>
      </c>
      <c r="CR9" s="24">
        <v>0.4776975</v>
      </c>
      <c r="CS9" s="24">
        <v>6.0036300000000001E-2</v>
      </c>
      <c r="CT9" s="24">
        <v>-6.3591300000000003E-2</v>
      </c>
      <c r="CU9" s="24">
        <v>-0.12308479999999999</v>
      </c>
      <c r="CV9" s="24">
        <v>-0.17653849999999999</v>
      </c>
      <c r="CW9" s="24">
        <v>-0.15529789999999999</v>
      </c>
      <c r="CX9" s="24">
        <v>-0.13765340000000001</v>
      </c>
      <c r="CY9" s="24">
        <v>-3.21421E-2</v>
      </c>
      <c r="CZ9" s="24">
        <v>-2.9921E-2</v>
      </c>
      <c r="DA9" s="24">
        <v>1.4227399999999999E-2</v>
      </c>
      <c r="DB9" s="24">
        <v>-1.8044000000000001E-2</v>
      </c>
      <c r="DC9" s="24">
        <v>4.2653999999999999E-3</v>
      </c>
      <c r="DD9" s="24">
        <v>1.0222999999999999E-2</v>
      </c>
      <c r="DE9" s="24">
        <v>1.6464300000000001E-2</v>
      </c>
      <c r="DF9" s="24">
        <v>3.3890000000000001E-3</v>
      </c>
      <c r="DG9" s="24">
        <v>7.35817E-2</v>
      </c>
      <c r="DH9" s="24">
        <v>8.7018700000000004E-2</v>
      </c>
      <c r="DI9" s="24">
        <v>0.14293890000000001</v>
      </c>
      <c r="DJ9" s="24">
        <v>0.3385475</v>
      </c>
      <c r="DK9" s="24">
        <v>0.4248923</v>
      </c>
      <c r="DL9" s="24">
        <v>0.46041070000000001</v>
      </c>
      <c r="DM9" s="24">
        <v>0.60832940000000002</v>
      </c>
      <c r="DN9" s="24">
        <v>0.60348369999999996</v>
      </c>
      <c r="DO9" s="24">
        <v>0.57335720000000001</v>
      </c>
      <c r="DP9" s="24">
        <v>0.51431170000000004</v>
      </c>
      <c r="DQ9" s="24">
        <v>9.6931699999999996E-2</v>
      </c>
      <c r="DR9" s="24">
        <v>-2.8063100000000001E-2</v>
      </c>
      <c r="DS9" s="24">
        <v>-8.8467799999999999E-2</v>
      </c>
      <c r="DT9" s="24">
        <v>-0.1435553</v>
      </c>
      <c r="DU9" s="24">
        <v>-0.1247352</v>
      </c>
      <c r="DV9" s="24">
        <v>-0.1093238</v>
      </c>
      <c r="DW9" s="24">
        <v>5.2709999999999996E-3</v>
      </c>
      <c r="DX9" s="24">
        <v>5.4159999999999998E-3</v>
      </c>
      <c r="DY9" s="24">
        <v>4.5232599999999998E-2</v>
      </c>
      <c r="DZ9" s="24">
        <v>1.0445299999999999E-2</v>
      </c>
      <c r="EA9" s="24">
        <v>2.79475E-2</v>
      </c>
      <c r="EB9" s="24">
        <v>3.2076300000000002E-2</v>
      </c>
      <c r="EC9" s="24">
        <v>3.9516700000000002E-2</v>
      </c>
      <c r="ED9" s="24">
        <v>2.75701E-2</v>
      </c>
      <c r="EE9" s="24">
        <v>9.9856399999999998E-2</v>
      </c>
      <c r="EF9" s="24">
        <v>0.11817279999999999</v>
      </c>
      <c r="EG9" s="24">
        <v>0.17833450000000001</v>
      </c>
      <c r="EH9" s="24">
        <v>0.37864219999999998</v>
      </c>
      <c r="EI9" s="24">
        <v>0.46939039999999999</v>
      </c>
      <c r="EJ9" s="24">
        <v>0.50754900000000003</v>
      </c>
      <c r="EK9" s="24">
        <v>0.65752650000000001</v>
      </c>
      <c r="EL9" s="24">
        <v>0.6544008</v>
      </c>
      <c r="EM9" s="24">
        <v>0.62716850000000002</v>
      </c>
      <c r="EN9" s="24">
        <v>0.56717689999999998</v>
      </c>
      <c r="EO9" s="24">
        <v>0.15020269999999999</v>
      </c>
      <c r="EP9" s="24">
        <v>2.3234000000000001E-2</v>
      </c>
      <c r="EQ9" s="24">
        <v>-3.8486199999999998E-2</v>
      </c>
      <c r="ER9" s="24">
        <v>-9.5932799999999999E-2</v>
      </c>
      <c r="ES9" s="24">
        <v>-8.0607600000000001E-2</v>
      </c>
      <c r="ET9" s="24">
        <v>-6.8420400000000006E-2</v>
      </c>
      <c r="EU9" s="24">
        <v>73.151560000000003</v>
      </c>
      <c r="EV9" s="24">
        <v>73.412840000000003</v>
      </c>
      <c r="EW9" s="24">
        <v>72.571780000000004</v>
      </c>
      <c r="EX9" s="24">
        <v>72.368539999999996</v>
      </c>
      <c r="EY9" s="24">
        <v>72.046760000000006</v>
      </c>
      <c r="EZ9" s="24">
        <v>72.037729999999996</v>
      </c>
      <c r="FA9" s="24">
        <v>71.926569999999998</v>
      </c>
      <c r="FB9" s="24">
        <v>71.955089999999998</v>
      </c>
      <c r="FC9" s="24">
        <v>76.572190000000006</v>
      </c>
      <c r="FD9" s="24">
        <v>82.305170000000004</v>
      </c>
      <c r="FE9" s="24">
        <v>86.847409999999996</v>
      </c>
      <c r="FF9" s="24">
        <v>89.487489999999994</v>
      </c>
      <c r="FG9" s="24">
        <v>90.654020000000003</v>
      </c>
      <c r="FH9" s="24">
        <v>90.044510000000002</v>
      </c>
      <c r="FI9" s="24">
        <v>90.108279999999993</v>
      </c>
      <c r="FJ9" s="24">
        <v>89.000209999999996</v>
      </c>
      <c r="FK9" s="24">
        <v>88.495900000000006</v>
      </c>
      <c r="FL9" s="24">
        <v>87.159149999999997</v>
      </c>
      <c r="FM9" s="24">
        <v>85.386799999999994</v>
      </c>
      <c r="FN9" s="24">
        <v>81.5929</v>
      </c>
      <c r="FO9" s="24">
        <v>78.568299999999994</v>
      </c>
      <c r="FP9" s="24">
        <v>77.603970000000004</v>
      </c>
      <c r="FQ9" s="24">
        <v>76.490570000000005</v>
      </c>
      <c r="FR9" s="24">
        <v>75.356440000000006</v>
      </c>
      <c r="FS9" s="24">
        <v>0.76271460000000002</v>
      </c>
      <c r="FT9" s="24"/>
      <c r="FU9" s="24">
        <v>5.3667600000000003E-2</v>
      </c>
    </row>
    <row r="10" spans="1:179" x14ac:dyDescent="0.2">
      <c r="A10" s="14" t="s">
        <v>229</v>
      </c>
      <c r="B10" s="14" t="s">
        <v>0</v>
      </c>
      <c r="C10" s="14" t="s">
        <v>225</v>
      </c>
      <c r="D10" s="36" t="s">
        <v>233</v>
      </c>
      <c r="E10" s="25" t="s">
        <v>221</v>
      </c>
      <c r="F10" s="25">
        <v>2087</v>
      </c>
      <c r="G10" s="24">
        <v>2.4051640000000001</v>
      </c>
      <c r="H10" s="24">
        <v>2.1099610000000002</v>
      </c>
      <c r="I10" s="24">
        <v>1.8971830000000001</v>
      </c>
      <c r="J10" s="24">
        <v>1.7572920000000001</v>
      </c>
      <c r="K10" s="24">
        <v>1.709662</v>
      </c>
      <c r="L10" s="24">
        <v>1.7234560000000001</v>
      </c>
      <c r="M10" s="24">
        <v>1.8233600000000001</v>
      </c>
      <c r="N10" s="24">
        <v>1.8108230000000001</v>
      </c>
      <c r="O10" s="24">
        <v>1.7865690000000001</v>
      </c>
      <c r="P10" s="24">
        <v>1.896237</v>
      </c>
      <c r="Q10" s="24">
        <v>2.123802</v>
      </c>
      <c r="R10" s="24">
        <v>2.4715229999999999</v>
      </c>
      <c r="S10" s="24">
        <v>2.8471479999999998</v>
      </c>
      <c r="T10" s="24">
        <v>3.0719750000000001</v>
      </c>
      <c r="U10" s="24">
        <v>3.197924</v>
      </c>
      <c r="V10" s="24">
        <v>3.3324220000000002</v>
      </c>
      <c r="W10" s="24">
        <v>3.5425439999999999</v>
      </c>
      <c r="X10" s="24">
        <v>3.7891189999999999</v>
      </c>
      <c r="Y10" s="24">
        <v>4.0710949999999997</v>
      </c>
      <c r="Z10" s="24">
        <v>4.1103810000000003</v>
      </c>
      <c r="AA10" s="24">
        <v>4.0886670000000001</v>
      </c>
      <c r="AB10" s="24">
        <v>3.7702300000000002</v>
      </c>
      <c r="AC10" s="24">
        <v>3.3289010000000001</v>
      </c>
      <c r="AD10" s="24">
        <v>2.810997</v>
      </c>
      <c r="AE10" s="24">
        <v>-5.7833599999999999E-2</v>
      </c>
      <c r="AF10" s="24">
        <v>-1.27282E-2</v>
      </c>
      <c r="AG10" s="24">
        <v>-6.1515800000000002E-2</v>
      </c>
      <c r="AH10" s="24">
        <v>-7.5930700000000004E-2</v>
      </c>
      <c r="AI10" s="24">
        <v>-4.5501100000000003E-2</v>
      </c>
      <c r="AJ10" s="24">
        <v>-5.2009300000000001E-2</v>
      </c>
      <c r="AK10" s="24">
        <v>-5.5863000000000003E-2</v>
      </c>
      <c r="AL10" s="24">
        <v>-6.5494899999999995E-2</v>
      </c>
      <c r="AM10" s="24">
        <v>-6.0832700000000003E-2</v>
      </c>
      <c r="AN10" s="24">
        <v>-3.83731E-2</v>
      </c>
      <c r="AO10" s="24">
        <v>8.8275000000000003E-3</v>
      </c>
      <c r="AP10" s="24">
        <v>0.19232070000000001</v>
      </c>
      <c r="AQ10" s="24">
        <v>0.26969959999999998</v>
      </c>
      <c r="AR10" s="24">
        <v>0.22163540000000001</v>
      </c>
      <c r="AS10" s="24">
        <v>0.37122490000000002</v>
      </c>
      <c r="AT10" s="24">
        <v>0.34479090000000001</v>
      </c>
      <c r="AU10" s="24">
        <v>0.26402759999999997</v>
      </c>
      <c r="AV10" s="24">
        <v>0.392932</v>
      </c>
      <c r="AW10" s="24">
        <v>-1.1993200000000001E-2</v>
      </c>
      <c r="AX10" s="24">
        <v>-9.3152200000000004E-2</v>
      </c>
      <c r="AY10" s="24">
        <v>-0.15319930000000001</v>
      </c>
      <c r="AZ10" s="24">
        <v>-0.22325919999999999</v>
      </c>
      <c r="BA10" s="24">
        <v>-0.16278409999999999</v>
      </c>
      <c r="BB10" s="24">
        <v>-0.22476209999999999</v>
      </c>
      <c r="BC10" s="24">
        <v>-1.7110799999999999E-2</v>
      </c>
      <c r="BD10" s="24">
        <v>2.2530399999999999E-2</v>
      </c>
      <c r="BE10" s="24">
        <v>-2.7336699999999999E-2</v>
      </c>
      <c r="BF10" s="24">
        <v>-4.3316199999999999E-2</v>
      </c>
      <c r="BG10" s="24">
        <v>-1.80658E-2</v>
      </c>
      <c r="BH10" s="24">
        <v>-2.4329900000000002E-2</v>
      </c>
      <c r="BI10" s="24">
        <v>-2.6731600000000001E-2</v>
      </c>
      <c r="BJ10" s="24">
        <v>-3.6681699999999998E-2</v>
      </c>
      <c r="BK10" s="24">
        <v>-2.9131299999999999E-2</v>
      </c>
      <c r="BL10" s="24">
        <v>-4.2500000000000003E-5</v>
      </c>
      <c r="BM10" s="24">
        <v>5.2669899999999999E-2</v>
      </c>
      <c r="BN10" s="24">
        <v>0.24256050000000001</v>
      </c>
      <c r="BO10" s="24">
        <v>0.32417810000000002</v>
      </c>
      <c r="BP10" s="24">
        <v>0.27840500000000001</v>
      </c>
      <c r="BQ10" s="24">
        <v>0.4277898</v>
      </c>
      <c r="BR10" s="24">
        <v>0.40276659999999997</v>
      </c>
      <c r="BS10" s="24">
        <v>0.32419579999999998</v>
      </c>
      <c r="BT10" s="24">
        <v>0.45342539999999998</v>
      </c>
      <c r="BU10" s="24">
        <v>5.1435700000000001E-2</v>
      </c>
      <c r="BV10" s="24">
        <v>-3.0559300000000001E-2</v>
      </c>
      <c r="BW10" s="24">
        <v>-9.1945899999999997E-2</v>
      </c>
      <c r="BX10" s="24">
        <v>-0.16849249999999999</v>
      </c>
      <c r="BY10" s="24">
        <v>-0.1135808</v>
      </c>
      <c r="BZ10" s="24">
        <v>-0.1798139</v>
      </c>
      <c r="CA10" s="24">
        <v>1.10937E-2</v>
      </c>
      <c r="CB10" s="24">
        <v>4.6950400000000003E-2</v>
      </c>
      <c r="CC10" s="24">
        <v>-3.6643999999999999E-3</v>
      </c>
      <c r="CD10" s="24">
        <v>-2.07274E-2</v>
      </c>
      <c r="CE10" s="24">
        <v>9.3579999999999998E-4</v>
      </c>
      <c r="CF10" s="24">
        <v>-5.1592000000000001E-3</v>
      </c>
      <c r="CG10" s="24">
        <v>-6.5551999999999997E-3</v>
      </c>
      <c r="CH10" s="24">
        <v>-1.67257E-2</v>
      </c>
      <c r="CI10" s="24">
        <v>-7.175E-3</v>
      </c>
      <c r="CJ10" s="24">
        <v>2.65051E-2</v>
      </c>
      <c r="CK10" s="24">
        <v>8.3034999999999998E-2</v>
      </c>
      <c r="CL10" s="24">
        <v>0.27735650000000001</v>
      </c>
      <c r="CM10" s="24">
        <v>0.3619098</v>
      </c>
      <c r="CN10" s="24">
        <v>0.31772339999999999</v>
      </c>
      <c r="CO10" s="24">
        <v>0.46696650000000001</v>
      </c>
      <c r="CP10" s="24">
        <v>0.44292029999999999</v>
      </c>
      <c r="CQ10" s="24">
        <v>0.36586809999999997</v>
      </c>
      <c r="CR10" s="24">
        <v>0.49532300000000001</v>
      </c>
      <c r="CS10" s="24">
        <v>9.5366400000000004E-2</v>
      </c>
      <c r="CT10" s="24">
        <v>1.27923E-2</v>
      </c>
      <c r="CU10" s="24">
        <v>-4.9522099999999999E-2</v>
      </c>
      <c r="CV10" s="24">
        <v>-0.13056119999999999</v>
      </c>
      <c r="CW10" s="24">
        <v>-7.9502799999999998E-2</v>
      </c>
      <c r="CX10" s="24">
        <v>-0.14868300000000001</v>
      </c>
      <c r="CY10" s="24">
        <v>3.9298199999999998E-2</v>
      </c>
      <c r="CZ10" s="24">
        <v>7.1370400000000001E-2</v>
      </c>
      <c r="DA10" s="24">
        <v>2.0008000000000001E-2</v>
      </c>
      <c r="DB10" s="24">
        <v>1.8613E-3</v>
      </c>
      <c r="DC10" s="24">
        <v>1.9937400000000001E-2</v>
      </c>
      <c r="DD10" s="24">
        <v>1.40115E-2</v>
      </c>
      <c r="DE10" s="24">
        <v>1.3621100000000001E-2</v>
      </c>
      <c r="DF10" s="24">
        <v>3.2301999999999999E-3</v>
      </c>
      <c r="DG10" s="24">
        <v>1.4781300000000001E-2</v>
      </c>
      <c r="DH10" s="24">
        <v>5.3052799999999997E-2</v>
      </c>
      <c r="DI10" s="24">
        <v>0.1134001</v>
      </c>
      <c r="DJ10" s="24">
        <v>0.3121524</v>
      </c>
      <c r="DK10" s="24">
        <v>0.39964149999999998</v>
      </c>
      <c r="DL10" s="24">
        <v>0.35704190000000002</v>
      </c>
      <c r="DM10" s="24">
        <v>0.50614309999999996</v>
      </c>
      <c r="DN10" s="24">
        <v>0.48307410000000001</v>
      </c>
      <c r="DO10" s="24">
        <v>0.40754040000000002</v>
      </c>
      <c r="DP10" s="24">
        <v>0.53722049999999999</v>
      </c>
      <c r="DQ10" s="24">
        <v>0.139297</v>
      </c>
      <c r="DR10" s="24">
        <v>5.6143999999999999E-2</v>
      </c>
      <c r="DS10" s="24">
        <v>-7.0981999999999998E-3</v>
      </c>
      <c r="DT10" s="24">
        <v>-9.2629900000000001E-2</v>
      </c>
      <c r="DU10" s="24">
        <v>-4.5424800000000001E-2</v>
      </c>
      <c r="DV10" s="24">
        <v>-0.117552</v>
      </c>
      <c r="DW10" s="24">
        <v>8.0020999999999995E-2</v>
      </c>
      <c r="DX10" s="24">
        <v>0.106629</v>
      </c>
      <c r="DY10" s="24">
        <v>5.4187100000000002E-2</v>
      </c>
      <c r="DZ10" s="24">
        <v>3.4475899999999997E-2</v>
      </c>
      <c r="EA10" s="24">
        <v>4.73728E-2</v>
      </c>
      <c r="EB10" s="24">
        <v>4.1690999999999999E-2</v>
      </c>
      <c r="EC10" s="24">
        <v>4.2752600000000002E-2</v>
      </c>
      <c r="ED10" s="24">
        <v>3.20434E-2</v>
      </c>
      <c r="EE10" s="24">
        <v>4.6482700000000002E-2</v>
      </c>
      <c r="EF10" s="24">
        <v>9.1383400000000004E-2</v>
      </c>
      <c r="EG10" s="24">
        <v>0.15724250000000001</v>
      </c>
      <c r="EH10" s="24">
        <v>0.3623922</v>
      </c>
      <c r="EI10" s="24">
        <v>0.45412000000000002</v>
      </c>
      <c r="EJ10" s="24">
        <v>0.4138115</v>
      </c>
      <c r="EK10" s="24">
        <v>0.56270799999999999</v>
      </c>
      <c r="EL10" s="24">
        <v>0.54104980000000003</v>
      </c>
      <c r="EM10" s="24">
        <v>0.46770859999999997</v>
      </c>
      <c r="EN10" s="24">
        <v>0.59771390000000002</v>
      </c>
      <c r="EO10" s="24">
        <v>0.20272589999999999</v>
      </c>
      <c r="EP10" s="24">
        <v>0.1187368</v>
      </c>
      <c r="EQ10" s="24">
        <v>5.4155099999999998E-2</v>
      </c>
      <c r="ER10" s="24">
        <v>-3.78632E-2</v>
      </c>
      <c r="ES10" s="24">
        <v>3.7785000000000002E-3</v>
      </c>
      <c r="ET10" s="24">
        <v>-7.2603799999999996E-2</v>
      </c>
      <c r="EU10" s="24">
        <v>73.676770000000005</v>
      </c>
      <c r="EV10" s="24">
        <v>72.935109999999995</v>
      </c>
      <c r="EW10" s="24">
        <v>72.620980000000003</v>
      </c>
      <c r="EX10" s="24">
        <v>72.767740000000003</v>
      </c>
      <c r="EY10" s="24">
        <v>71.969679999999997</v>
      </c>
      <c r="EZ10" s="24">
        <v>71.752579999999995</v>
      </c>
      <c r="FA10" s="24">
        <v>70.934510000000003</v>
      </c>
      <c r="FB10" s="24">
        <v>71.000600000000006</v>
      </c>
      <c r="FC10" s="24">
        <v>75.787750000000003</v>
      </c>
      <c r="FD10" s="24">
        <v>82.350520000000003</v>
      </c>
      <c r="FE10" s="24">
        <v>87.217699999999994</v>
      </c>
      <c r="FF10" s="24">
        <v>91.872649999999993</v>
      </c>
      <c r="FG10" s="24">
        <v>95.258939999999996</v>
      </c>
      <c r="FH10" s="24">
        <v>95.344449999999995</v>
      </c>
      <c r="FI10" s="24">
        <v>93.799880000000002</v>
      </c>
      <c r="FJ10" s="24">
        <v>91.31474</v>
      </c>
      <c r="FK10" s="24">
        <v>88.751369999999994</v>
      </c>
      <c r="FL10" s="24">
        <v>89.168589999999995</v>
      </c>
      <c r="FM10" s="24">
        <v>86.810789999999997</v>
      </c>
      <c r="FN10" s="24">
        <v>83.474829999999997</v>
      </c>
      <c r="FO10" s="24">
        <v>79.34384</v>
      </c>
      <c r="FP10" s="24">
        <v>77.261979999999994</v>
      </c>
      <c r="FQ10" s="24">
        <v>75.89085</v>
      </c>
      <c r="FR10" s="24">
        <v>73.834440000000001</v>
      </c>
      <c r="FS10" s="24">
        <v>0.74878069999999997</v>
      </c>
      <c r="FT10" s="24"/>
      <c r="FU10" s="24">
        <v>5.8096099999999998E-2</v>
      </c>
    </row>
    <row r="11" spans="1:179" x14ac:dyDescent="0.2">
      <c r="A11" s="14" t="s">
        <v>229</v>
      </c>
      <c r="B11" s="14" t="s">
        <v>0</v>
      </c>
      <c r="C11" s="14" t="s">
        <v>225</v>
      </c>
      <c r="D11" s="36" t="s">
        <v>231</v>
      </c>
      <c r="E11" s="25" t="s">
        <v>221</v>
      </c>
      <c r="F11" s="25">
        <v>2090</v>
      </c>
      <c r="G11" s="24">
        <v>2.3568090000000002</v>
      </c>
      <c r="H11" s="24">
        <v>2.0620889999999998</v>
      </c>
      <c r="I11" s="24">
        <v>1.8647929999999999</v>
      </c>
      <c r="J11" s="24">
        <v>1.7368189999999999</v>
      </c>
      <c r="K11" s="24">
        <v>1.690402</v>
      </c>
      <c r="L11" s="24">
        <v>1.7037199999999999</v>
      </c>
      <c r="M11" s="24">
        <v>1.806311</v>
      </c>
      <c r="N11" s="24">
        <v>1.8847860000000001</v>
      </c>
      <c r="O11" s="24">
        <v>1.873858</v>
      </c>
      <c r="P11" s="24">
        <v>2.07152</v>
      </c>
      <c r="Q11" s="24">
        <v>2.39907</v>
      </c>
      <c r="R11" s="24">
        <v>2.7863220000000002</v>
      </c>
      <c r="S11" s="24">
        <v>3.1619470000000001</v>
      </c>
      <c r="T11" s="24">
        <v>3.64534</v>
      </c>
      <c r="U11" s="24">
        <v>3.8084600000000002</v>
      </c>
      <c r="V11" s="24">
        <v>4.0264870000000004</v>
      </c>
      <c r="W11" s="24">
        <v>4.149152</v>
      </c>
      <c r="X11" s="24">
        <v>4.2604439999999997</v>
      </c>
      <c r="Y11" s="24">
        <v>4.4152040000000001</v>
      </c>
      <c r="Z11" s="24">
        <v>4.3204599999999997</v>
      </c>
      <c r="AA11" s="24">
        <v>4.215103</v>
      </c>
      <c r="AB11" s="24">
        <v>4.0056719999999997</v>
      </c>
      <c r="AC11" s="24">
        <v>3.6271490000000002</v>
      </c>
      <c r="AD11" s="24">
        <v>3.2104180000000002</v>
      </c>
      <c r="AE11" s="24">
        <v>-0.21913589999999999</v>
      </c>
      <c r="AF11" s="24">
        <v>-0.1683867</v>
      </c>
      <c r="AG11" s="24">
        <v>-0.15280969999999999</v>
      </c>
      <c r="AH11" s="24">
        <v>-0.1216643</v>
      </c>
      <c r="AI11" s="24">
        <v>-0.10474890000000001</v>
      </c>
      <c r="AJ11" s="24">
        <v>-9.5297400000000004E-2</v>
      </c>
      <c r="AK11" s="24">
        <v>-6.0243400000000003E-2</v>
      </c>
      <c r="AL11" s="24">
        <v>-5.8942000000000001E-2</v>
      </c>
      <c r="AM11" s="24">
        <v>-9.7195000000000004E-2</v>
      </c>
      <c r="AN11" s="24">
        <v>-6.5993499999999997E-2</v>
      </c>
      <c r="AO11" s="24">
        <v>-0.1202688</v>
      </c>
      <c r="AP11" s="24">
        <v>0.17815439999999999</v>
      </c>
      <c r="AQ11" s="24">
        <v>0.28216550000000001</v>
      </c>
      <c r="AR11" s="24">
        <v>0.38142910000000002</v>
      </c>
      <c r="AS11" s="24">
        <v>0.44937660000000001</v>
      </c>
      <c r="AT11" s="24">
        <v>0.41238780000000003</v>
      </c>
      <c r="AU11" s="24">
        <v>0.44248140000000002</v>
      </c>
      <c r="AV11" s="24">
        <v>0.45259700000000003</v>
      </c>
      <c r="AW11" s="24">
        <v>-4.6294000000000002E-2</v>
      </c>
      <c r="AX11" s="24">
        <v>-0.16456190000000001</v>
      </c>
      <c r="AY11" s="24">
        <v>-0.21299290000000001</v>
      </c>
      <c r="AZ11" s="24">
        <v>-0.1890577</v>
      </c>
      <c r="BA11" s="24">
        <v>-0.2410506</v>
      </c>
      <c r="BB11" s="24">
        <v>-0.23384260000000001</v>
      </c>
      <c r="BC11" s="24">
        <v>-0.1774473</v>
      </c>
      <c r="BD11" s="24">
        <v>-0.1311484</v>
      </c>
      <c r="BE11" s="24">
        <v>-0.11953709999999999</v>
      </c>
      <c r="BF11" s="24">
        <v>-9.1420500000000002E-2</v>
      </c>
      <c r="BG11" s="24">
        <v>-7.5904200000000005E-2</v>
      </c>
      <c r="BH11" s="24">
        <v>-6.4733600000000002E-2</v>
      </c>
      <c r="BI11" s="24">
        <v>-3.0334E-2</v>
      </c>
      <c r="BJ11" s="24">
        <v>-2.5678200000000002E-2</v>
      </c>
      <c r="BK11" s="24">
        <v>-6.2797500000000006E-2</v>
      </c>
      <c r="BL11" s="24">
        <v>-2.5215000000000001E-2</v>
      </c>
      <c r="BM11" s="24">
        <v>-6.9318699999999997E-2</v>
      </c>
      <c r="BN11" s="24">
        <v>0.23310700000000001</v>
      </c>
      <c r="BO11" s="24">
        <v>0.34025719999999998</v>
      </c>
      <c r="BP11" s="24">
        <v>0.44769490000000001</v>
      </c>
      <c r="BQ11" s="24">
        <v>0.51711470000000004</v>
      </c>
      <c r="BR11" s="24">
        <v>0.4803964</v>
      </c>
      <c r="BS11" s="24">
        <v>0.51121499999999997</v>
      </c>
      <c r="BT11" s="24">
        <v>0.52310350000000005</v>
      </c>
      <c r="BU11" s="24">
        <v>2.38138E-2</v>
      </c>
      <c r="BV11" s="24">
        <v>-9.6984699999999993E-2</v>
      </c>
      <c r="BW11" s="24">
        <v>-0.14619799999999999</v>
      </c>
      <c r="BX11" s="24">
        <v>-0.127167</v>
      </c>
      <c r="BY11" s="24">
        <v>-0.181115</v>
      </c>
      <c r="BZ11" s="24">
        <v>-0.18019370000000001</v>
      </c>
      <c r="CA11" s="24">
        <v>-0.14857390000000001</v>
      </c>
      <c r="CB11" s="24">
        <v>-0.1053573</v>
      </c>
      <c r="CC11" s="24">
        <v>-9.6492599999999998E-2</v>
      </c>
      <c r="CD11" s="24">
        <v>-7.04737E-2</v>
      </c>
      <c r="CE11" s="24">
        <v>-5.5926499999999997E-2</v>
      </c>
      <c r="CF11" s="24">
        <v>-4.3565199999999998E-2</v>
      </c>
      <c r="CG11" s="24">
        <v>-9.6188000000000003E-3</v>
      </c>
      <c r="CH11" s="24">
        <v>-2.6397999999999999E-3</v>
      </c>
      <c r="CI11" s="24">
        <v>-3.8973899999999999E-2</v>
      </c>
      <c r="CJ11" s="24">
        <v>3.0281000000000001E-3</v>
      </c>
      <c r="CK11" s="24">
        <v>-3.4030900000000003E-2</v>
      </c>
      <c r="CL11" s="24">
        <v>0.27116699999999999</v>
      </c>
      <c r="CM11" s="24">
        <v>0.38049129999999998</v>
      </c>
      <c r="CN11" s="24">
        <v>0.49359039999999998</v>
      </c>
      <c r="CO11" s="24">
        <v>0.56402989999999997</v>
      </c>
      <c r="CP11" s="24">
        <v>0.52749889999999999</v>
      </c>
      <c r="CQ11" s="24">
        <v>0.55881970000000003</v>
      </c>
      <c r="CR11" s="24">
        <v>0.57193609999999995</v>
      </c>
      <c r="CS11" s="24">
        <v>7.2370199999999996E-2</v>
      </c>
      <c r="CT11" s="24">
        <v>-5.0180900000000001E-2</v>
      </c>
      <c r="CU11" s="24">
        <v>-9.99361E-2</v>
      </c>
      <c r="CV11" s="24">
        <v>-8.4301799999999996E-2</v>
      </c>
      <c r="CW11" s="24">
        <v>-0.1396038</v>
      </c>
      <c r="CX11" s="24">
        <v>-0.14303660000000001</v>
      </c>
      <c r="CY11" s="24">
        <v>-0.1197005</v>
      </c>
      <c r="CZ11" s="24">
        <v>-7.9566200000000004E-2</v>
      </c>
      <c r="DA11" s="24">
        <v>-7.3448100000000002E-2</v>
      </c>
      <c r="DB11" s="24">
        <v>-4.9527000000000002E-2</v>
      </c>
      <c r="DC11" s="24">
        <v>-3.5948800000000003E-2</v>
      </c>
      <c r="DD11" s="24">
        <v>-2.2396800000000001E-2</v>
      </c>
      <c r="DE11" s="24">
        <v>1.1096399999999999E-2</v>
      </c>
      <c r="DF11" s="24">
        <v>2.0398599999999999E-2</v>
      </c>
      <c r="DG11" s="24">
        <v>-1.51504E-2</v>
      </c>
      <c r="DH11" s="24">
        <v>3.1271100000000003E-2</v>
      </c>
      <c r="DI11" s="24">
        <v>1.2570000000000001E-3</v>
      </c>
      <c r="DJ11" s="24">
        <v>0.30922699999999997</v>
      </c>
      <c r="DK11" s="24">
        <v>0.42072530000000002</v>
      </c>
      <c r="DL11" s="24">
        <v>0.53948580000000002</v>
      </c>
      <c r="DM11" s="24">
        <v>0.61094519999999997</v>
      </c>
      <c r="DN11" s="24">
        <v>0.57460140000000004</v>
      </c>
      <c r="DO11" s="24">
        <v>0.60642439999999997</v>
      </c>
      <c r="DP11" s="24">
        <v>0.62076869999999995</v>
      </c>
      <c r="DQ11" s="24">
        <v>0.1209266</v>
      </c>
      <c r="DR11" s="24">
        <v>-3.3771000000000001E-3</v>
      </c>
      <c r="DS11" s="24">
        <v>-5.3674100000000002E-2</v>
      </c>
      <c r="DT11" s="24">
        <v>-4.1436500000000001E-2</v>
      </c>
      <c r="DU11" s="24">
        <v>-9.8092600000000002E-2</v>
      </c>
      <c r="DV11" s="24">
        <v>-0.1058795</v>
      </c>
      <c r="DW11" s="24">
        <v>-7.8011899999999995E-2</v>
      </c>
      <c r="DX11" s="24">
        <v>-4.2327900000000002E-2</v>
      </c>
      <c r="DY11" s="24">
        <v>-4.01754E-2</v>
      </c>
      <c r="DZ11" s="24">
        <v>-1.92832E-2</v>
      </c>
      <c r="EA11" s="24">
        <v>-7.1041000000000003E-3</v>
      </c>
      <c r="EB11" s="24">
        <v>8.1668999999999995E-3</v>
      </c>
      <c r="EC11" s="24">
        <v>4.1005800000000002E-2</v>
      </c>
      <c r="ED11" s="24">
        <v>5.3662399999999999E-2</v>
      </c>
      <c r="EE11" s="24">
        <v>1.92471E-2</v>
      </c>
      <c r="EF11" s="24">
        <v>7.2049600000000005E-2</v>
      </c>
      <c r="EG11" s="24">
        <v>5.2207000000000003E-2</v>
      </c>
      <c r="EH11" s="24">
        <v>0.36417959999999999</v>
      </c>
      <c r="EI11" s="24">
        <v>0.47881699999999999</v>
      </c>
      <c r="EJ11" s="24">
        <v>0.60575159999999995</v>
      </c>
      <c r="EK11" s="24">
        <v>0.67868329999999999</v>
      </c>
      <c r="EL11" s="24">
        <v>0.64261000000000001</v>
      </c>
      <c r="EM11" s="24">
        <v>0.67515800000000004</v>
      </c>
      <c r="EN11" s="24">
        <v>0.69127519999999998</v>
      </c>
      <c r="EO11" s="24">
        <v>0.19103439999999999</v>
      </c>
      <c r="EP11" s="24">
        <v>6.4200099999999996E-2</v>
      </c>
      <c r="EQ11" s="24">
        <v>1.31208E-2</v>
      </c>
      <c r="ER11" s="24">
        <v>2.0454199999999999E-2</v>
      </c>
      <c r="ES11" s="24">
        <v>-3.8157000000000003E-2</v>
      </c>
      <c r="ET11" s="24">
        <v>-5.2230499999999999E-2</v>
      </c>
      <c r="EU11" s="24">
        <v>73.876890000000003</v>
      </c>
      <c r="EV11" s="24">
        <v>73.667069999999995</v>
      </c>
      <c r="EW11" s="24">
        <v>72.384479999999996</v>
      </c>
      <c r="EX11" s="24">
        <v>71.994540000000001</v>
      </c>
      <c r="EY11" s="24">
        <v>71.079440000000005</v>
      </c>
      <c r="EZ11" s="24">
        <v>70.970889999999997</v>
      </c>
      <c r="FA11" s="24">
        <v>70.100669999999994</v>
      </c>
      <c r="FB11" s="24">
        <v>70.406909999999996</v>
      </c>
      <c r="FC11" s="24">
        <v>77.34263</v>
      </c>
      <c r="FD11" s="24">
        <v>86.121889999999993</v>
      </c>
      <c r="FE11" s="24">
        <v>93.004239999999996</v>
      </c>
      <c r="FF11" s="24">
        <v>96.805340000000001</v>
      </c>
      <c r="FG11" s="24">
        <v>98.110979999999998</v>
      </c>
      <c r="FH11" s="24">
        <v>99.602789999999999</v>
      </c>
      <c r="FI11" s="24">
        <v>99.479680000000002</v>
      </c>
      <c r="FJ11" s="24">
        <v>98.445120000000003</v>
      </c>
      <c r="FK11" s="24">
        <v>97.359009999999998</v>
      </c>
      <c r="FL11" s="24">
        <v>94.368099999999998</v>
      </c>
      <c r="FM11" s="24">
        <v>90.909030000000001</v>
      </c>
      <c r="FN11" s="24">
        <v>88.280779999999993</v>
      </c>
      <c r="FO11" s="24">
        <v>84.763499999999993</v>
      </c>
      <c r="FP11" s="24">
        <v>81.830799999999996</v>
      </c>
      <c r="FQ11" s="24">
        <v>79.733170000000001</v>
      </c>
      <c r="FR11" s="24">
        <v>78.879320000000007</v>
      </c>
      <c r="FS11" s="24">
        <v>0.89728620000000003</v>
      </c>
      <c r="FT11" s="24"/>
      <c r="FU11" s="24">
        <v>6.8401600000000007E-2</v>
      </c>
    </row>
    <row r="12" spans="1:179" x14ac:dyDescent="0.2">
      <c r="A12" s="14" t="s">
        <v>229</v>
      </c>
      <c r="B12" s="14" t="s">
        <v>0</v>
      </c>
      <c r="C12" s="14" t="s">
        <v>225</v>
      </c>
      <c r="D12" s="36" t="s">
        <v>232</v>
      </c>
      <c r="E12" s="25" t="s">
        <v>221</v>
      </c>
      <c r="F12" s="25">
        <v>2106</v>
      </c>
      <c r="G12" s="24">
        <v>2.7085539999999999</v>
      </c>
      <c r="H12" s="24">
        <v>2.373319</v>
      </c>
      <c r="I12" s="24">
        <v>2.1374270000000002</v>
      </c>
      <c r="J12" s="24">
        <v>1.996769</v>
      </c>
      <c r="K12" s="24">
        <v>1.926426</v>
      </c>
      <c r="L12" s="24">
        <v>1.886002</v>
      </c>
      <c r="M12" s="24">
        <v>1.841329</v>
      </c>
      <c r="N12" s="24">
        <v>1.975533</v>
      </c>
      <c r="O12" s="24">
        <v>2.2315339999999999</v>
      </c>
      <c r="P12" s="24">
        <v>2.558179</v>
      </c>
      <c r="Q12" s="24">
        <v>2.9173870000000002</v>
      </c>
      <c r="R12" s="24">
        <v>3.2654580000000002</v>
      </c>
      <c r="S12" s="24">
        <v>3.7496350000000001</v>
      </c>
      <c r="T12" s="24">
        <v>4.1914350000000002</v>
      </c>
      <c r="U12" s="24">
        <v>4.3559989999999997</v>
      </c>
      <c r="V12" s="24">
        <v>4.5179790000000004</v>
      </c>
      <c r="W12" s="24">
        <v>4.6423670000000001</v>
      </c>
      <c r="X12" s="24">
        <v>4.7129029999999998</v>
      </c>
      <c r="Y12" s="24">
        <v>4.865475</v>
      </c>
      <c r="Z12" s="24">
        <v>4.8052679999999999</v>
      </c>
      <c r="AA12" s="24">
        <v>4.8108399999999998</v>
      </c>
      <c r="AB12" s="24">
        <v>4.7382920000000004</v>
      </c>
      <c r="AC12" s="24">
        <v>4.4336500000000001</v>
      </c>
      <c r="AD12" s="24">
        <v>3.9890880000000002</v>
      </c>
      <c r="AE12" s="24">
        <v>-0.2858134</v>
      </c>
      <c r="AF12" s="24">
        <v>-0.25507439999999998</v>
      </c>
      <c r="AG12" s="24">
        <v>-0.18859570000000001</v>
      </c>
      <c r="AH12" s="24">
        <v>-0.14644270000000001</v>
      </c>
      <c r="AI12" s="24">
        <v>-0.1008902</v>
      </c>
      <c r="AJ12" s="24">
        <v>-7.5933E-2</v>
      </c>
      <c r="AK12" s="24">
        <v>-0.10259210000000001</v>
      </c>
      <c r="AL12" s="24">
        <v>-0.1638606</v>
      </c>
      <c r="AM12" s="24">
        <v>-0.29327110000000001</v>
      </c>
      <c r="AN12" s="24">
        <v>-0.3903491</v>
      </c>
      <c r="AO12" s="24">
        <v>-0.25849640000000002</v>
      </c>
      <c r="AP12" s="24">
        <v>3.3938000000000003E-2</v>
      </c>
      <c r="AQ12" s="24">
        <v>0.1666089</v>
      </c>
      <c r="AR12" s="24">
        <v>0.1073283</v>
      </c>
      <c r="AS12" s="24">
        <v>0.1551621</v>
      </c>
      <c r="AT12" s="24">
        <v>9.3837500000000004E-2</v>
      </c>
      <c r="AU12" s="24">
        <v>0.123076</v>
      </c>
      <c r="AV12" s="24">
        <v>0.18281549999999999</v>
      </c>
      <c r="AW12" s="24">
        <v>-0.1217924</v>
      </c>
      <c r="AX12" s="24">
        <v>-0.229046</v>
      </c>
      <c r="AY12" s="24">
        <v>-0.31874039999999998</v>
      </c>
      <c r="AZ12" s="24">
        <v>-0.36961569999999999</v>
      </c>
      <c r="BA12" s="24">
        <v>-0.42488720000000002</v>
      </c>
      <c r="BB12" s="24">
        <v>-0.46103260000000001</v>
      </c>
      <c r="BC12" s="24">
        <v>-0.2361472</v>
      </c>
      <c r="BD12" s="24">
        <v>-0.2105793</v>
      </c>
      <c r="BE12" s="24">
        <v>-0.14928169999999999</v>
      </c>
      <c r="BF12" s="24">
        <v>-0.1084579</v>
      </c>
      <c r="BG12" s="24">
        <v>-6.3272099999999998E-2</v>
      </c>
      <c r="BH12" s="24">
        <v>-3.9464199999999998E-2</v>
      </c>
      <c r="BI12" s="24">
        <v>-6.75872E-2</v>
      </c>
      <c r="BJ12" s="24">
        <v>-0.1283386</v>
      </c>
      <c r="BK12" s="24">
        <v>-0.25021690000000002</v>
      </c>
      <c r="BL12" s="24">
        <v>-0.33497300000000002</v>
      </c>
      <c r="BM12" s="24">
        <v>-0.19799340000000001</v>
      </c>
      <c r="BN12" s="24">
        <v>9.7695299999999999E-2</v>
      </c>
      <c r="BO12" s="24">
        <v>0.23716429999999999</v>
      </c>
      <c r="BP12" s="24">
        <v>0.18687960000000001</v>
      </c>
      <c r="BQ12" s="24">
        <v>0.23598849999999999</v>
      </c>
      <c r="BR12" s="24">
        <v>0.1749105</v>
      </c>
      <c r="BS12" s="24">
        <v>0.2052378</v>
      </c>
      <c r="BT12" s="24">
        <v>0.26335039999999998</v>
      </c>
      <c r="BU12" s="24">
        <v>-4.1297800000000003E-2</v>
      </c>
      <c r="BV12" s="24">
        <v>-0.14815320000000001</v>
      </c>
      <c r="BW12" s="24">
        <v>-0.23747879999999999</v>
      </c>
      <c r="BX12" s="24">
        <v>-0.29112290000000002</v>
      </c>
      <c r="BY12" s="24">
        <v>-0.34837699999999999</v>
      </c>
      <c r="BZ12" s="24">
        <v>-0.39003870000000002</v>
      </c>
      <c r="CA12" s="24">
        <v>-0.2017486</v>
      </c>
      <c r="CB12" s="24">
        <v>-0.17976210000000001</v>
      </c>
      <c r="CC12" s="24">
        <v>-0.12205290000000001</v>
      </c>
      <c r="CD12" s="24">
        <v>-8.2149799999999995E-2</v>
      </c>
      <c r="CE12" s="24">
        <v>-3.7217899999999998E-2</v>
      </c>
      <c r="CF12" s="24">
        <v>-1.4206099999999999E-2</v>
      </c>
      <c r="CG12" s="24">
        <v>-4.3342899999999997E-2</v>
      </c>
      <c r="CH12" s="24">
        <v>-0.1037362</v>
      </c>
      <c r="CI12" s="24">
        <v>-0.2203977</v>
      </c>
      <c r="CJ12" s="24">
        <v>-0.29661969999999999</v>
      </c>
      <c r="CK12" s="24">
        <v>-0.15608910000000001</v>
      </c>
      <c r="CL12" s="24">
        <v>0.14185349999999999</v>
      </c>
      <c r="CM12" s="24">
        <v>0.28603079999999997</v>
      </c>
      <c r="CN12" s="24">
        <v>0.24197650000000001</v>
      </c>
      <c r="CO12" s="24">
        <v>0.29196860000000002</v>
      </c>
      <c r="CP12" s="24">
        <v>0.2310614</v>
      </c>
      <c r="CQ12" s="24">
        <v>0.26214270000000001</v>
      </c>
      <c r="CR12" s="24">
        <v>0.31912869999999999</v>
      </c>
      <c r="CS12" s="24">
        <v>1.4452599999999999E-2</v>
      </c>
      <c r="CT12" s="24">
        <v>-9.2127000000000001E-2</v>
      </c>
      <c r="CU12" s="24">
        <v>-0.18119730000000001</v>
      </c>
      <c r="CV12" s="24">
        <v>-0.2367591</v>
      </c>
      <c r="CW12" s="24">
        <v>-0.29538629999999999</v>
      </c>
      <c r="CX12" s="24">
        <v>-0.34086850000000002</v>
      </c>
      <c r="CY12" s="24">
        <v>-0.1673499</v>
      </c>
      <c r="CZ12" s="24">
        <v>-0.14894499999999999</v>
      </c>
      <c r="DA12" s="24">
        <v>-9.4824199999999997E-2</v>
      </c>
      <c r="DB12" s="24">
        <v>-5.5841599999999998E-2</v>
      </c>
      <c r="DC12" s="24">
        <v>-1.11637E-2</v>
      </c>
      <c r="DD12" s="24">
        <v>1.10521E-2</v>
      </c>
      <c r="DE12" s="24">
        <v>-1.90987E-2</v>
      </c>
      <c r="DF12" s="24">
        <v>-7.9133800000000004E-2</v>
      </c>
      <c r="DG12" s="24">
        <v>-0.19057850000000001</v>
      </c>
      <c r="DH12" s="24">
        <v>-0.25826640000000001</v>
      </c>
      <c r="DI12" s="24">
        <v>-0.11418490000000001</v>
      </c>
      <c r="DJ12" s="24">
        <v>0.1860116</v>
      </c>
      <c r="DK12" s="24">
        <v>0.33489720000000001</v>
      </c>
      <c r="DL12" s="24">
        <v>0.29707339999999999</v>
      </c>
      <c r="DM12" s="24">
        <v>0.3479487</v>
      </c>
      <c r="DN12" s="24">
        <v>0.28721229999999998</v>
      </c>
      <c r="DO12" s="24">
        <v>0.31904769999999999</v>
      </c>
      <c r="DP12" s="24">
        <v>0.37490699999999999</v>
      </c>
      <c r="DQ12" s="24">
        <v>7.0202899999999999E-2</v>
      </c>
      <c r="DR12" s="24">
        <v>-3.6100899999999998E-2</v>
      </c>
      <c r="DS12" s="24">
        <v>-0.12491579999999999</v>
      </c>
      <c r="DT12" s="24">
        <v>-0.18239520000000001</v>
      </c>
      <c r="DU12" s="24">
        <v>-0.24239559999999999</v>
      </c>
      <c r="DV12" s="24">
        <v>-0.29169840000000002</v>
      </c>
      <c r="DW12" s="24">
        <v>-0.1176837</v>
      </c>
      <c r="DX12" s="24">
        <v>-0.1044498</v>
      </c>
      <c r="DY12" s="24">
        <v>-5.5510200000000003E-2</v>
      </c>
      <c r="DZ12" s="24">
        <v>-1.7856799999999999E-2</v>
      </c>
      <c r="EA12" s="24">
        <v>2.6454399999999999E-2</v>
      </c>
      <c r="EB12" s="24">
        <v>4.7520800000000002E-2</v>
      </c>
      <c r="EC12" s="24">
        <v>1.5906199999999999E-2</v>
      </c>
      <c r="ED12" s="24">
        <v>-4.3611900000000002E-2</v>
      </c>
      <c r="EE12" s="24">
        <v>-0.1475243</v>
      </c>
      <c r="EF12" s="24">
        <v>-0.2028903</v>
      </c>
      <c r="EG12" s="24">
        <v>-5.3681899999999998E-2</v>
      </c>
      <c r="EH12" s="24">
        <v>0.24976889999999999</v>
      </c>
      <c r="EI12" s="24">
        <v>0.4054526</v>
      </c>
      <c r="EJ12" s="24">
        <v>0.37662459999999998</v>
      </c>
      <c r="EK12" s="24">
        <v>0.42877510000000002</v>
      </c>
      <c r="EL12" s="24">
        <v>0.36828539999999998</v>
      </c>
      <c r="EM12" s="24">
        <v>0.4012095</v>
      </c>
      <c r="EN12" s="24">
        <v>0.45544190000000001</v>
      </c>
      <c r="EO12" s="24">
        <v>0.15069750000000001</v>
      </c>
      <c r="EP12" s="24">
        <v>4.4791999999999998E-2</v>
      </c>
      <c r="EQ12" s="24">
        <v>-4.3654199999999997E-2</v>
      </c>
      <c r="ER12" s="24">
        <v>-0.10390240000000001</v>
      </c>
      <c r="ES12" s="24">
        <v>-0.16588539999999999</v>
      </c>
      <c r="ET12" s="24">
        <v>-0.2207045</v>
      </c>
      <c r="EU12" s="24">
        <v>77.787149999999997</v>
      </c>
      <c r="EV12" s="24">
        <v>76.104910000000004</v>
      </c>
      <c r="EW12" s="24">
        <v>74.764099999999999</v>
      </c>
      <c r="EX12" s="24">
        <v>74.679810000000003</v>
      </c>
      <c r="EY12" s="24">
        <v>73.958759999999998</v>
      </c>
      <c r="EZ12" s="24">
        <v>73.452389999999994</v>
      </c>
      <c r="FA12" s="24">
        <v>72.526380000000003</v>
      </c>
      <c r="FB12" s="24">
        <v>74.005459999999999</v>
      </c>
      <c r="FC12" s="24">
        <v>76.357799999999997</v>
      </c>
      <c r="FD12" s="24">
        <v>81.474829999999997</v>
      </c>
      <c r="FE12" s="24">
        <v>87.08672</v>
      </c>
      <c r="FF12" s="24">
        <v>91.977559999999997</v>
      </c>
      <c r="FG12" s="24">
        <v>96.041849999999997</v>
      </c>
      <c r="FH12" s="24">
        <v>98.197689999999994</v>
      </c>
      <c r="FI12" s="24">
        <v>99.474829999999997</v>
      </c>
      <c r="FJ12" s="24">
        <v>97.904179999999997</v>
      </c>
      <c r="FK12" s="24">
        <v>95.610069999999993</v>
      </c>
      <c r="FL12" s="24">
        <v>95.811999999999998</v>
      </c>
      <c r="FM12" s="24">
        <v>94.642200000000003</v>
      </c>
      <c r="FN12" s="24">
        <v>93.271680000000003</v>
      </c>
      <c r="FO12" s="24">
        <v>90.594909999999999</v>
      </c>
      <c r="FP12" s="24">
        <v>89.419039999999995</v>
      </c>
      <c r="FQ12" s="24">
        <v>88.778660000000002</v>
      </c>
      <c r="FR12" s="24">
        <v>88.149789999999996</v>
      </c>
      <c r="FS12" s="24">
        <v>1.2385980000000001</v>
      </c>
      <c r="FT12" s="24"/>
      <c r="FU12" s="24">
        <v>8.5604399999999997E-2</v>
      </c>
    </row>
    <row r="13" spans="1:179" x14ac:dyDescent="0.2">
      <c r="A13" s="14" t="s">
        <v>229</v>
      </c>
      <c r="B13" s="14" t="s">
        <v>0</v>
      </c>
      <c r="C13" s="14" t="s">
        <v>225</v>
      </c>
      <c r="D13" s="36" t="s">
        <v>267</v>
      </c>
      <c r="E13" s="25" t="s">
        <v>221</v>
      </c>
      <c r="F13" s="25">
        <v>2088.5</v>
      </c>
      <c r="G13" s="24">
        <v>2.381005</v>
      </c>
      <c r="H13" s="24">
        <v>2.0860430000000001</v>
      </c>
      <c r="I13" s="24">
        <v>1.8810009999999999</v>
      </c>
      <c r="J13" s="24">
        <v>1.747063</v>
      </c>
      <c r="K13" s="24">
        <v>1.70004</v>
      </c>
      <c r="L13" s="24">
        <v>1.7135959999999999</v>
      </c>
      <c r="M13" s="24">
        <v>1.814843</v>
      </c>
      <c r="N13" s="24">
        <v>1.8477790000000001</v>
      </c>
      <c r="O13" s="24">
        <v>1.8301829999999999</v>
      </c>
      <c r="P13" s="24">
        <v>1.983816</v>
      </c>
      <c r="Q13" s="24">
        <v>2.2613379999999998</v>
      </c>
      <c r="R13" s="24">
        <v>2.6288100000000001</v>
      </c>
      <c r="S13" s="24">
        <v>3.0044360000000001</v>
      </c>
      <c r="T13" s="24">
        <v>3.3584529999999999</v>
      </c>
      <c r="U13" s="24">
        <v>3.5029750000000002</v>
      </c>
      <c r="V13" s="24">
        <v>3.6792069999999999</v>
      </c>
      <c r="W13" s="24">
        <v>3.8456320000000002</v>
      </c>
      <c r="X13" s="24">
        <v>4.0246139999999997</v>
      </c>
      <c r="Y13" s="24">
        <v>4.2430279999999998</v>
      </c>
      <c r="Z13" s="24">
        <v>4.2153470000000004</v>
      </c>
      <c r="AA13" s="24">
        <v>4.1518420000000003</v>
      </c>
      <c r="AB13" s="24">
        <v>3.8878689999999998</v>
      </c>
      <c r="AC13" s="24">
        <v>3.4779200000000001</v>
      </c>
      <c r="AD13" s="24">
        <v>3.0105659999999999</v>
      </c>
      <c r="AE13" s="24">
        <v>-0.1268032</v>
      </c>
      <c r="AF13" s="24">
        <v>-8.0797800000000003E-2</v>
      </c>
      <c r="AG13" s="24">
        <v>-9.8285999999999998E-2</v>
      </c>
      <c r="AH13" s="24">
        <v>-9.1263800000000006E-2</v>
      </c>
      <c r="AI13" s="24">
        <v>-6.9588800000000006E-2</v>
      </c>
      <c r="AJ13" s="24">
        <v>-6.8552699999999994E-2</v>
      </c>
      <c r="AK13" s="24">
        <v>-5.2439800000000002E-2</v>
      </c>
      <c r="AL13" s="24">
        <v>-5.4255100000000001E-2</v>
      </c>
      <c r="AM13" s="24">
        <v>-6.9654199999999999E-2</v>
      </c>
      <c r="AN13" s="24">
        <v>-3.9903899999999999E-2</v>
      </c>
      <c r="AO13" s="24">
        <v>-4.19437E-2</v>
      </c>
      <c r="AP13" s="24">
        <v>0.19953460000000001</v>
      </c>
      <c r="AQ13" s="24">
        <v>0.29006759999999998</v>
      </c>
      <c r="AR13" s="24">
        <v>0.3172316</v>
      </c>
      <c r="AS13" s="24">
        <v>0.4268324</v>
      </c>
      <c r="AT13" s="24">
        <v>0.3964473</v>
      </c>
      <c r="AU13" s="24">
        <v>0.37068430000000002</v>
      </c>
      <c r="AV13" s="24">
        <v>0.4389535</v>
      </c>
      <c r="AW13" s="24">
        <v>-1.11731E-2</v>
      </c>
      <c r="AX13" s="24">
        <v>-0.1101005</v>
      </c>
      <c r="AY13" s="24">
        <v>-0.16465730000000001</v>
      </c>
      <c r="AZ13" s="24">
        <v>-0.18869140000000001</v>
      </c>
      <c r="BA13" s="24">
        <v>-0.1855031</v>
      </c>
      <c r="BB13" s="24">
        <v>-0.21593870000000001</v>
      </c>
      <c r="BC13" s="24">
        <v>-9.2465199999999997E-2</v>
      </c>
      <c r="BD13" s="24">
        <v>-5.0283099999999997E-2</v>
      </c>
      <c r="BE13" s="24">
        <v>-6.9784899999999997E-2</v>
      </c>
      <c r="BF13" s="24">
        <v>-6.4275100000000002E-2</v>
      </c>
      <c r="BG13" s="24">
        <v>-4.47076E-2</v>
      </c>
      <c r="BH13" s="24">
        <v>-4.2436399999999999E-2</v>
      </c>
      <c r="BI13" s="24">
        <v>-2.62352E-2</v>
      </c>
      <c r="BJ13" s="24">
        <v>-2.7924399999999999E-2</v>
      </c>
      <c r="BK13" s="24">
        <v>-4.21278E-2</v>
      </c>
      <c r="BL13" s="24">
        <v>-7.5992000000000004E-3</v>
      </c>
      <c r="BM13" s="24">
        <v>-2.6622E-3</v>
      </c>
      <c r="BN13" s="24">
        <v>0.2436854</v>
      </c>
      <c r="BO13" s="24">
        <v>0.33799770000000001</v>
      </c>
      <c r="BP13" s="24">
        <v>0.36943680000000001</v>
      </c>
      <c r="BQ13" s="24">
        <v>0.47919640000000002</v>
      </c>
      <c r="BR13" s="24">
        <v>0.44887100000000002</v>
      </c>
      <c r="BS13" s="24">
        <v>0.42479679999999997</v>
      </c>
      <c r="BT13" s="24">
        <v>0.4948727</v>
      </c>
      <c r="BU13" s="24">
        <v>4.4983000000000002E-2</v>
      </c>
      <c r="BV13" s="24">
        <v>-5.6083599999999997E-2</v>
      </c>
      <c r="BW13" s="24">
        <v>-0.1115163</v>
      </c>
      <c r="BX13" s="24">
        <v>-0.14069219999999999</v>
      </c>
      <c r="BY13" s="24">
        <v>-0.14061860000000001</v>
      </c>
      <c r="BZ13" s="24">
        <v>-0.17453679999999999</v>
      </c>
      <c r="CA13" s="24">
        <v>-6.8682800000000002E-2</v>
      </c>
      <c r="CB13" s="24">
        <v>-2.9148799999999999E-2</v>
      </c>
      <c r="CC13" s="24">
        <v>-5.0045100000000002E-2</v>
      </c>
      <c r="CD13" s="24">
        <v>-4.5582699999999997E-2</v>
      </c>
      <c r="CE13" s="24">
        <v>-2.74749E-2</v>
      </c>
      <c r="CF13" s="24">
        <v>-2.4348399999999999E-2</v>
      </c>
      <c r="CG13" s="24">
        <v>-8.0859E-3</v>
      </c>
      <c r="CH13" s="24">
        <v>-9.6877999999999999E-3</v>
      </c>
      <c r="CI13" s="24">
        <v>-2.30631E-2</v>
      </c>
      <c r="CJ13" s="24">
        <v>1.4775E-2</v>
      </c>
      <c r="CK13" s="24">
        <v>2.4544099999999999E-2</v>
      </c>
      <c r="CL13" s="24">
        <v>0.27426410000000001</v>
      </c>
      <c r="CM13" s="24">
        <v>0.37119400000000002</v>
      </c>
      <c r="CN13" s="24">
        <v>0.40559390000000001</v>
      </c>
      <c r="CO13" s="24">
        <v>0.51546360000000002</v>
      </c>
      <c r="CP13" s="24">
        <v>0.48517949999999999</v>
      </c>
      <c r="CQ13" s="24">
        <v>0.46227489999999999</v>
      </c>
      <c r="CR13" s="24">
        <v>0.53360220000000003</v>
      </c>
      <c r="CS13" s="24">
        <v>8.3876599999999996E-2</v>
      </c>
      <c r="CT13" s="24">
        <v>-1.8671699999999999E-2</v>
      </c>
      <c r="CU13" s="24">
        <v>-7.4711E-2</v>
      </c>
      <c r="CV13" s="24">
        <v>-0.1074481</v>
      </c>
      <c r="CW13" s="24">
        <v>-0.1095318</v>
      </c>
      <c r="CX13" s="24">
        <v>-0.14586189999999999</v>
      </c>
      <c r="CY13" s="24">
        <v>-4.49004E-2</v>
      </c>
      <c r="CZ13" s="24">
        <v>-8.0143999999999996E-3</v>
      </c>
      <c r="DA13" s="24">
        <v>-3.03054E-2</v>
      </c>
      <c r="DB13" s="24">
        <v>-2.6890399999999998E-2</v>
      </c>
      <c r="DC13" s="24">
        <v>-1.0242299999999999E-2</v>
      </c>
      <c r="DD13" s="24">
        <v>-6.2604000000000002E-3</v>
      </c>
      <c r="DE13" s="24">
        <v>1.00634E-2</v>
      </c>
      <c r="DF13" s="24">
        <v>8.5486999999999994E-3</v>
      </c>
      <c r="DG13" s="24">
        <v>-3.9984E-3</v>
      </c>
      <c r="DH13" s="24">
        <v>3.71492E-2</v>
      </c>
      <c r="DI13" s="24">
        <v>5.1750400000000002E-2</v>
      </c>
      <c r="DJ13" s="24">
        <v>0.30484280000000002</v>
      </c>
      <c r="DK13" s="24">
        <v>0.40439029999999998</v>
      </c>
      <c r="DL13" s="24">
        <v>0.44175110000000001</v>
      </c>
      <c r="DM13" s="24">
        <v>0.55173079999999997</v>
      </c>
      <c r="DN13" s="24">
        <v>0.52148799999999995</v>
      </c>
      <c r="DO13" s="24">
        <v>0.499753</v>
      </c>
      <c r="DP13" s="24">
        <v>0.5723317</v>
      </c>
      <c r="DQ13" s="24">
        <v>0.1227702</v>
      </c>
      <c r="DR13" s="24">
        <v>1.8740300000000001E-2</v>
      </c>
      <c r="DS13" s="24">
        <v>-3.7905700000000001E-2</v>
      </c>
      <c r="DT13" s="24">
        <v>-7.4204099999999995E-2</v>
      </c>
      <c r="DU13" s="24">
        <v>-7.8444899999999998E-2</v>
      </c>
      <c r="DV13" s="24">
        <v>-0.117187</v>
      </c>
      <c r="DW13" s="24">
        <v>-1.05624E-2</v>
      </c>
      <c r="DX13" s="24">
        <v>2.2500200000000001E-2</v>
      </c>
      <c r="DY13" s="24">
        <v>-1.8043E-3</v>
      </c>
      <c r="DZ13" s="24">
        <v>9.8400000000000007E-5</v>
      </c>
      <c r="EA13" s="24">
        <v>1.46389E-2</v>
      </c>
      <c r="EB13" s="24">
        <v>1.98558E-2</v>
      </c>
      <c r="EC13" s="24">
        <v>3.6268000000000002E-2</v>
      </c>
      <c r="ED13" s="24">
        <v>3.4879399999999998E-2</v>
      </c>
      <c r="EE13" s="24">
        <v>2.3528E-2</v>
      </c>
      <c r="EF13" s="24">
        <v>6.9454000000000002E-2</v>
      </c>
      <c r="EG13" s="24">
        <v>9.1032000000000002E-2</v>
      </c>
      <c r="EH13" s="24">
        <v>0.34899360000000001</v>
      </c>
      <c r="EI13" s="24">
        <v>0.45232050000000001</v>
      </c>
      <c r="EJ13" s="24">
        <v>0.49395620000000001</v>
      </c>
      <c r="EK13" s="24">
        <v>0.60409469999999998</v>
      </c>
      <c r="EL13" s="24">
        <v>0.57391170000000002</v>
      </c>
      <c r="EM13" s="24">
        <v>0.55386539999999995</v>
      </c>
      <c r="EN13" s="24">
        <v>0.628251</v>
      </c>
      <c r="EO13" s="24">
        <v>0.17892630000000001</v>
      </c>
      <c r="EP13" s="24">
        <v>7.2757199999999994E-2</v>
      </c>
      <c r="EQ13" s="24">
        <v>1.52353E-2</v>
      </c>
      <c r="ER13" s="24">
        <v>-2.62049E-2</v>
      </c>
      <c r="ES13" s="24">
        <v>-3.35605E-2</v>
      </c>
      <c r="ET13" s="24">
        <v>-7.5785000000000005E-2</v>
      </c>
      <c r="EU13" s="24">
        <v>73.776830000000004</v>
      </c>
      <c r="EV13" s="24">
        <v>73.301090000000002</v>
      </c>
      <c r="EW13" s="24">
        <v>72.50273</v>
      </c>
      <c r="EX13" s="24">
        <v>72.381140000000002</v>
      </c>
      <c r="EY13" s="24">
        <v>71.524569999999997</v>
      </c>
      <c r="EZ13" s="24">
        <v>71.361739999999998</v>
      </c>
      <c r="FA13" s="24">
        <v>70.517589999999998</v>
      </c>
      <c r="FB13" s="24">
        <v>70.703760000000003</v>
      </c>
      <c r="FC13" s="24">
        <v>76.565190000000001</v>
      </c>
      <c r="FD13" s="24">
        <v>84.23621</v>
      </c>
      <c r="FE13" s="24">
        <v>90.110979999999998</v>
      </c>
      <c r="FF13" s="24">
        <v>94.338989999999995</v>
      </c>
      <c r="FG13" s="24">
        <v>96.684960000000004</v>
      </c>
      <c r="FH13" s="24">
        <v>97.473619999999997</v>
      </c>
      <c r="FI13" s="24">
        <v>96.639790000000005</v>
      </c>
      <c r="FJ13" s="24">
        <v>94.879930000000002</v>
      </c>
      <c r="FK13" s="24">
        <v>93.055189999999996</v>
      </c>
      <c r="FL13" s="24">
        <v>91.768339999999995</v>
      </c>
      <c r="FM13" s="24">
        <v>88.859909999999999</v>
      </c>
      <c r="FN13" s="24">
        <v>85.877809999999997</v>
      </c>
      <c r="FO13" s="24">
        <v>82.053669999999997</v>
      </c>
      <c r="FP13" s="24">
        <v>79.546390000000002</v>
      </c>
      <c r="FQ13" s="24">
        <v>77.812010000000001</v>
      </c>
      <c r="FR13" s="24">
        <v>76.356880000000004</v>
      </c>
      <c r="FS13" s="24">
        <v>0.76213339999999996</v>
      </c>
      <c r="FT13" s="24"/>
      <c r="FU13" s="24">
        <v>5.6370200000000002E-2</v>
      </c>
    </row>
    <row r="14" spans="1:179" x14ac:dyDescent="0.2">
      <c r="A14" s="14" t="s">
        <v>229</v>
      </c>
      <c r="B14" s="14" t="s">
        <v>199</v>
      </c>
      <c r="C14" s="14" t="s">
        <v>225</v>
      </c>
      <c r="D14" s="36" t="s">
        <v>233</v>
      </c>
      <c r="E14" s="25" t="s">
        <v>219</v>
      </c>
      <c r="F14" s="25">
        <v>4931</v>
      </c>
      <c r="G14" s="24">
        <v>1.0561609999999999</v>
      </c>
      <c r="H14" s="24">
        <v>0.94052990000000003</v>
      </c>
      <c r="I14" s="24">
        <v>0.84836979999999995</v>
      </c>
      <c r="J14" s="24">
        <v>0.77792479999999997</v>
      </c>
      <c r="K14" s="24">
        <v>0.75103169999999997</v>
      </c>
      <c r="L14" s="24">
        <v>0.74119710000000005</v>
      </c>
      <c r="M14" s="24">
        <v>0.79157129999999998</v>
      </c>
      <c r="N14" s="24">
        <v>0.79783859999999995</v>
      </c>
      <c r="O14" s="24">
        <v>0.79929240000000001</v>
      </c>
      <c r="P14" s="24">
        <v>0.83508890000000002</v>
      </c>
      <c r="Q14" s="24">
        <v>0.90618460000000001</v>
      </c>
      <c r="R14" s="24">
        <v>1.0055909999999999</v>
      </c>
      <c r="S14" s="24">
        <v>1.1340840000000001</v>
      </c>
      <c r="T14" s="24">
        <v>1.225509</v>
      </c>
      <c r="U14" s="24">
        <v>1.265134</v>
      </c>
      <c r="V14" s="24">
        <v>1.3265690000000001</v>
      </c>
      <c r="W14" s="24">
        <v>1.406155</v>
      </c>
      <c r="X14" s="24">
        <v>1.4801660000000001</v>
      </c>
      <c r="Y14" s="24">
        <v>1.587415</v>
      </c>
      <c r="Z14" s="24">
        <v>1.637235</v>
      </c>
      <c r="AA14" s="24">
        <v>1.670466</v>
      </c>
      <c r="AB14" s="24">
        <v>1.5745180000000001</v>
      </c>
      <c r="AC14" s="24">
        <v>1.408318</v>
      </c>
      <c r="AD14" s="24">
        <v>1.214601</v>
      </c>
      <c r="AE14" s="24">
        <v>-2.02442E-2</v>
      </c>
      <c r="AF14" s="24">
        <v>-1.1095499999999999E-2</v>
      </c>
      <c r="AG14" s="24">
        <v>-1.36449E-2</v>
      </c>
      <c r="AH14" s="24">
        <v>-3.2154599999999998E-2</v>
      </c>
      <c r="AI14" s="24">
        <v>-6.8716999999999997E-3</v>
      </c>
      <c r="AJ14" s="24">
        <v>-1.4557799999999999E-2</v>
      </c>
      <c r="AK14" s="24">
        <v>-1.4336700000000001E-2</v>
      </c>
      <c r="AL14" s="24">
        <v>-1.46701E-2</v>
      </c>
      <c r="AM14" s="24">
        <v>-5.9650000000000002E-4</v>
      </c>
      <c r="AN14" s="24">
        <v>2.8869999999999998E-3</v>
      </c>
      <c r="AO14" s="24">
        <v>3.1523000000000002E-2</v>
      </c>
      <c r="AP14" s="24">
        <v>9.3129000000000003E-2</v>
      </c>
      <c r="AQ14" s="24">
        <v>0.1143585</v>
      </c>
      <c r="AR14" s="24">
        <v>0.1270491</v>
      </c>
      <c r="AS14" s="24">
        <v>0.17371909999999999</v>
      </c>
      <c r="AT14" s="24">
        <v>0.1577665</v>
      </c>
      <c r="AU14" s="24">
        <v>0.13316140000000001</v>
      </c>
      <c r="AV14" s="24">
        <v>0.16023380000000001</v>
      </c>
      <c r="AW14" s="24">
        <v>3.7821E-3</v>
      </c>
      <c r="AX14" s="24">
        <v>-3.42265E-2</v>
      </c>
      <c r="AY14" s="24">
        <v>-5.0599400000000003E-2</v>
      </c>
      <c r="AZ14" s="24">
        <v>-6.3223000000000001E-2</v>
      </c>
      <c r="BA14" s="24">
        <v>-6.1623499999999998E-2</v>
      </c>
      <c r="BB14" s="24">
        <v>-6.5103900000000006E-2</v>
      </c>
      <c r="BC14" s="24">
        <v>-8.5207000000000008E-3</v>
      </c>
      <c r="BD14" s="24">
        <v>-2.5389999999999999E-4</v>
      </c>
      <c r="BE14" s="24">
        <v>-3.7934000000000002E-3</v>
      </c>
      <c r="BF14" s="24">
        <v>-2.2453399999999998E-2</v>
      </c>
      <c r="BG14" s="24">
        <v>1.2084999999999999E-3</v>
      </c>
      <c r="BH14" s="24">
        <v>-7.0949000000000003E-3</v>
      </c>
      <c r="BI14" s="24">
        <v>-6.3244E-3</v>
      </c>
      <c r="BJ14" s="24">
        <v>-6.6930000000000002E-3</v>
      </c>
      <c r="BK14" s="24">
        <v>8.4212000000000002E-3</v>
      </c>
      <c r="BL14" s="24">
        <v>1.3428000000000001E-2</v>
      </c>
      <c r="BM14" s="24">
        <v>4.3414599999999998E-2</v>
      </c>
      <c r="BN14" s="24">
        <v>0.10648290000000001</v>
      </c>
      <c r="BO14" s="24">
        <v>0.1288801</v>
      </c>
      <c r="BP14" s="24">
        <v>0.14241190000000001</v>
      </c>
      <c r="BQ14" s="24">
        <v>0.18918109999999999</v>
      </c>
      <c r="BR14" s="24">
        <v>0.17361879999999999</v>
      </c>
      <c r="BS14" s="24">
        <v>0.14974519999999999</v>
      </c>
      <c r="BT14" s="24">
        <v>0.1768034</v>
      </c>
      <c r="BU14" s="24">
        <v>2.0868600000000001E-2</v>
      </c>
      <c r="BV14" s="24">
        <v>-1.7384199999999999E-2</v>
      </c>
      <c r="BW14" s="24">
        <v>-3.4162600000000001E-2</v>
      </c>
      <c r="BX14" s="24">
        <v>-4.8079400000000001E-2</v>
      </c>
      <c r="BY14" s="24">
        <v>-4.7829000000000003E-2</v>
      </c>
      <c r="BZ14" s="24">
        <v>-5.2257100000000001E-2</v>
      </c>
      <c r="CA14" s="24">
        <v>-4.0109999999999999E-4</v>
      </c>
      <c r="CB14" s="24">
        <v>7.2548999999999999E-3</v>
      </c>
      <c r="CC14" s="24">
        <v>3.0297000000000002E-3</v>
      </c>
      <c r="CD14" s="24">
        <v>-1.5734399999999999E-2</v>
      </c>
      <c r="CE14" s="24">
        <v>6.8049E-3</v>
      </c>
      <c r="CF14" s="24">
        <v>-1.9262000000000001E-3</v>
      </c>
      <c r="CG14" s="24">
        <v>-7.7510000000000003E-4</v>
      </c>
      <c r="CH14" s="24">
        <v>-1.168E-3</v>
      </c>
      <c r="CI14" s="24">
        <v>1.46667E-2</v>
      </c>
      <c r="CJ14" s="24">
        <v>2.0728799999999999E-2</v>
      </c>
      <c r="CK14" s="24">
        <v>5.1650700000000001E-2</v>
      </c>
      <c r="CL14" s="24">
        <v>0.1157318</v>
      </c>
      <c r="CM14" s="24">
        <v>0.13893759999999999</v>
      </c>
      <c r="CN14" s="24">
        <v>0.1530522</v>
      </c>
      <c r="CO14" s="24">
        <v>0.19989000000000001</v>
      </c>
      <c r="CP14" s="24">
        <v>0.18459809999999999</v>
      </c>
      <c r="CQ14" s="24">
        <v>0.16123119999999999</v>
      </c>
      <c r="CR14" s="24">
        <v>0.18827949999999999</v>
      </c>
      <c r="CS14" s="24">
        <v>3.2702700000000001E-2</v>
      </c>
      <c r="CT14" s="24">
        <v>-5.7193000000000001E-3</v>
      </c>
      <c r="CU14" s="24">
        <v>-2.27786E-2</v>
      </c>
      <c r="CV14" s="24">
        <v>-3.7590899999999997E-2</v>
      </c>
      <c r="CW14" s="24">
        <v>-3.8274900000000001E-2</v>
      </c>
      <c r="CX14" s="24">
        <v>-4.3359399999999999E-2</v>
      </c>
      <c r="CY14" s="24">
        <v>7.7184999999999997E-3</v>
      </c>
      <c r="CZ14" s="24">
        <v>1.4763699999999999E-2</v>
      </c>
      <c r="DA14" s="24">
        <v>9.8528000000000001E-3</v>
      </c>
      <c r="DB14" s="24">
        <v>-9.0153999999999998E-3</v>
      </c>
      <c r="DC14" s="24">
        <v>1.2401199999999999E-2</v>
      </c>
      <c r="DD14" s="24">
        <v>3.2426E-3</v>
      </c>
      <c r="DE14" s="24">
        <v>4.7740999999999999E-3</v>
      </c>
      <c r="DF14" s="24">
        <v>4.3569000000000004E-3</v>
      </c>
      <c r="DG14" s="24">
        <v>2.0912300000000002E-2</v>
      </c>
      <c r="DH14" s="24">
        <v>2.8029499999999999E-2</v>
      </c>
      <c r="DI14" s="24">
        <v>5.9886799999999997E-2</v>
      </c>
      <c r="DJ14" s="24">
        <v>0.1249807</v>
      </c>
      <c r="DK14" s="24">
        <v>0.14899519999999999</v>
      </c>
      <c r="DL14" s="24">
        <v>0.16369239999999999</v>
      </c>
      <c r="DM14" s="24">
        <v>0.21059900000000001</v>
      </c>
      <c r="DN14" s="24">
        <v>0.19557730000000001</v>
      </c>
      <c r="DO14" s="24">
        <v>0.17271710000000001</v>
      </c>
      <c r="DP14" s="24">
        <v>0.19975560000000001</v>
      </c>
      <c r="DQ14" s="24">
        <v>4.4536800000000001E-2</v>
      </c>
      <c r="DR14" s="24">
        <v>5.9455999999999997E-3</v>
      </c>
      <c r="DS14" s="24">
        <v>-1.13945E-2</v>
      </c>
      <c r="DT14" s="24">
        <v>-2.7102399999999999E-2</v>
      </c>
      <c r="DU14" s="24">
        <v>-2.8720900000000001E-2</v>
      </c>
      <c r="DV14" s="24">
        <v>-3.4461699999999998E-2</v>
      </c>
      <c r="DW14" s="24">
        <v>1.9442000000000001E-2</v>
      </c>
      <c r="DX14" s="24">
        <v>2.5605300000000001E-2</v>
      </c>
      <c r="DY14" s="24">
        <v>1.9704300000000001E-2</v>
      </c>
      <c r="DZ14" s="24">
        <v>6.8579999999999997E-4</v>
      </c>
      <c r="EA14" s="24">
        <v>2.04814E-2</v>
      </c>
      <c r="EB14" s="24">
        <v>1.07054E-2</v>
      </c>
      <c r="EC14" s="24">
        <v>1.27864E-2</v>
      </c>
      <c r="ED14" s="24">
        <v>1.2333999999999999E-2</v>
      </c>
      <c r="EE14" s="24">
        <v>2.9929899999999999E-2</v>
      </c>
      <c r="EF14" s="24">
        <v>3.8570599999999997E-2</v>
      </c>
      <c r="EG14" s="24">
        <v>7.1778400000000006E-2</v>
      </c>
      <c r="EH14" s="24">
        <v>0.1383346</v>
      </c>
      <c r="EI14" s="24">
        <v>0.16351669999999999</v>
      </c>
      <c r="EJ14" s="24">
        <v>0.1790552</v>
      </c>
      <c r="EK14" s="24">
        <v>0.22606100000000001</v>
      </c>
      <c r="EL14" s="24">
        <v>0.2114296</v>
      </c>
      <c r="EM14" s="24">
        <v>0.189301</v>
      </c>
      <c r="EN14" s="24">
        <v>0.2163253</v>
      </c>
      <c r="EO14" s="24">
        <v>6.1623299999999999E-2</v>
      </c>
      <c r="EP14" s="24">
        <v>2.27879E-2</v>
      </c>
      <c r="EQ14" s="24">
        <v>5.0423000000000004E-3</v>
      </c>
      <c r="ER14" s="24">
        <v>-1.19588E-2</v>
      </c>
      <c r="ES14" s="24">
        <v>-1.49263E-2</v>
      </c>
      <c r="ET14" s="24">
        <v>-2.16148E-2</v>
      </c>
      <c r="EU14" s="24">
        <v>73.468320000000006</v>
      </c>
      <c r="EV14" s="24">
        <v>72.774649999999994</v>
      </c>
      <c r="EW14" s="24">
        <v>72.379980000000003</v>
      </c>
      <c r="EX14" s="24">
        <v>72.258129999999994</v>
      </c>
      <c r="EY14" s="24">
        <v>72.047709999999995</v>
      </c>
      <c r="EZ14" s="24">
        <v>71.88109</v>
      </c>
      <c r="FA14" s="24">
        <v>71.199910000000003</v>
      </c>
      <c r="FB14" s="24">
        <v>71.197940000000003</v>
      </c>
      <c r="FC14" s="24">
        <v>75.12894</v>
      </c>
      <c r="FD14" s="24">
        <v>79.957920000000001</v>
      </c>
      <c r="FE14" s="24">
        <v>84.10472</v>
      </c>
      <c r="FF14" s="24">
        <v>87.789820000000006</v>
      </c>
      <c r="FG14" s="24">
        <v>90.455100000000002</v>
      </c>
      <c r="FH14" s="24">
        <v>90.084410000000005</v>
      </c>
      <c r="FI14" s="24">
        <v>89.708340000000007</v>
      </c>
      <c r="FJ14" s="24">
        <v>87.709320000000005</v>
      </c>
      <c r="FK14" s="24">
        <v>86.633960000000002</v>
      </c>
      <c r="FL14" s="24">
        <v>86.507710000000003</v>
      </c>
      <c r="FM14" s="24">
        <v>84.952039999999997</v>
      </c>
      <c r="FN14" s="24">
        <v>80.631519999999995</v>
      </c>
      <c r="FO14" s="24">
        <v>77.382429999999999</v>
      </c>
      <c r="FP14" s="24">
        <v>75.880359999999996</v>
      </c>
      <c r="FQ14" s="24">
        <v>74.528260000000003</v>
      </c>
      <c r="FR14" s="24">
        <v>72.963290000000001</v>
      </c>
      <c r="FS14" s="24">
        <v>0.2119171</v>
      </c>
      <c r="FT14" s="24"/>
      <c r="FU14" s="24">
        <v>1.5972099999999999E-2</v>
      </c>
    </row>
    <row r="15" spans="1:179" x14ac:dyDescent="0.2">
      <c r="A15" s="14" t="s">
        <v>229</v>
      </c>
      <c r="B15" s="14" t="s">
        <v>199</v>
      </c>
      <c r="C15" s="14" t="s">
        <v>225</v>
      </c>
      <c r="D15" s="36" t="s">
        <v>231</v>
      </c>
      <c r="E15" s="25" t="s">
        <v>219</v>
      </c>
      <c r="F15" s="25">
        <v>4939</v>
      </c>
      <c r="G15" s="24">
        <v>1.0479309999999999</v>
      </c>
      <c r="H15" s="24">
        <v>0.92625780000000002</v>
      </c>
      <c r="I15" s="24">
        <v>0.84253549999999999</v>
      </c>
      <c r="J15" s="24">
        <v>0.78002769999999999</v>
      </c>
      <c r="K15" s="24">
        <v>0.73700180000000004</v>
      </c>
      <c r="L15" s="24">
        <v>0.73449050000000005</v>
      </c>
      <c r="M15" s="24">
        <v>0.7762618</v>
      </c>
      <c r="N15" s="24">
        <v>0.81440449999999998</v>
      </c>
      <c r="O15" s="24">
        <v>0.83444160000000001</v>
      </c>
      <c r="P15" s="24">
        <v>0.90941850000000002</v>
      </c>
      <c r="Q15" s="24">
        <v>1.0103500000000001</v>
      </c>
      <c r="R15" s="24">
        <v>1.144369</v>
      </c>
      <c r="S15" s="24">
        <v>1.28694</v>
      </c>
      <c r="T15" s="24">
        <v>1.4375150000000001</v>
      </c>
      <c r="U15" s="24">
        <v>1.502319</v>
      </c>
      <c r="V15" s="24">
        <v>1.602357</v>
      </c>
      <c r="W15" s="24">
        <v>1.6602619999999999</v>
      </c>
      <c r="X15" s="24">
        <v>1.6878059999999999</v>
      </c>
      <c r="Y15" s="24">
        <v>1.7603279999999999</v>
      </c>
      <c r="Z15" s="24">
        <v>1.7522059999999999</v>
      </c>
      <c r="AA15" s="24">
        <v>1.7514540000000001</v>
      </c>
      <c r="AB15" s="24">
        <v>1.6769430000000001</v>
      </c>
      <c r="AC15" s="24">
        <v>1.5489090000000001</v>
      </c>
      <c r="AD15" s="24">
        <v>1.3747100000000001</v>
      </c>
      <c r="AE15" s="24">
        <v>-7.0646799999999996E-2</v>
      </c>
      <c r="AF15" s="24">
        <v>-5.9804999999999997E-2</v>
      </c>
      <c r="AG15" s="24">
        <v>-4.1644599999999997E-2</v>
      </c>
      <c r="AH15" s="24">
        <v>-3.2137899999999997E-2</v>
      </c>
      <c r="AI15" s="24">
        <v>-3.5321400000000003E-2</v>
      </c>
      <c r="AJ15" s="24">
        <v>-2.22644E-2</v>
      </c>
      <c r="AK15" s="24">
        <v>-1.50513E-2</v>
      </c>
      <c r="AL15" s="24">
        <v>-2.2947100000000002E-2</v>
      </c>
      <c r="AM15" s="24">
        <v>-1.5310499999999999E-2</v>
      </c>
      <c r="AN15" s="24">
        <v>-5.6366999999999997E-3</v>
      </c>
      <c r="AO15" s="24">
        <v>-1.39192E-2</v>
      </c>
      <c r="AP15" s="24">
        <v>9.59232E-2</v>
      </c>
      <c r="AQ15" s="24">
        <v>0.1425601</v>
      </c>
      <c r="AR15" s="24">
        <v>0.15400839999999999</v>
      </c>
      <c r="AS15" s="24">
        <v>0.20974010000000001</v>
      </c>
      <c r="AT15" s="24">
        <v>0.210036</v>
      </c>
      <c r="AU15" s="24">
        <v>0.2105679</v>
      </c>
      <c r="AV15" s="24">
        <v>0.1854674</v>
      </c>
      <c r="AW15" s="24">
        <v>-6.7197000000000003E-3</v>
      </c>
      <c r="AX15" s="24">
        <v>-5.8375000000000003E-2</v>
      </c>
      <c r="AY15" s="24">
        <v>-8.6258399999999999E-2</v>
      </c>
      <c r="AZ15" s="24">
        <v>-0.1048974</v>
      </c>
      <c r="BA15" s="24">
        <v>-9.4048300000000001E-2</v>
      </c>
      <c r="BB15" s="24">
        <v>-9.2546100000000006E-2</v>
      </c>
      <c r="BC15" s="24">
        <v>-5.8286499999999998E-2</v>
      </c>
      <c r="BD15" s="24">
        <v>-4.8617100000000003E-2</v>
      </c>
      <c r="BE15" s="24">
        <v>-3.1723700000000001E-2</v>
      </c>
      <c r="BF15" s="24">
        <v>-2.3356600000000002E-2</v>
      </c>
      <c r="BG15" s="24">
        <v>-2.73114E-2</v>
      </c>
      <c r="BH15" s="24">
        <v>-1.42411E-2</v>
      </c>
      <c r="BI15" s="24">
        <v>-7.0816000000000004E-3</v>
      </c>
      <c r="BJ15" s="24">
        <v>-1.3887500000000001E-2</v>
      </c>
      <c r="BK15" s="24">
        <v>-5.5900999999999998E-3</v>
      </c>
      <c r="BL15" s="24">
        <v>6.0885000000000002E-3</v>
      </c>
      <c r="BM15" s="24">
        <v>-8.5799999999999998E-5</v>
      </c>
      <c r="BN15" s="24">
        <v>0.11116429999999999</v>
      </c>
      <c r="BO15" s="24">
        <v>0.15905269999999999</v>
      </c>
      <c r="BP15" s="24">
        <v>0.17208709999999999</v>
      </c>
      <c r="BQ15" s="24">
        <v>0.22836899999999999</v>
      </c>
      <c r="BR15" s="24">
        <v>0.2291849</v>
      </c>
      <c r="BS15" s="24">
        <v>0.2300884</v>
      </c>
      <c r="BT15" s="24">
        <v>0.20519780000000001</v>
      </c>
      <c r="BU15" s="24">
        <v>1.35833E-2</v>
      </c>
      <c r="BV15" s="24">
        <v>-3.84175E-2</v>
      </c>
      <c r="BW15" s="24">
        <v>-6.6943699999999995E-2</v>
      </c>
      <c r="BX15" s="24">
        <v>-8.65311E-2</v>
      </c>
      <c r="BY15" s="24">
        <v>-7.6784400000000003E-2</v>
      </c>
      <c r="BZ15" s="24">
        <v>-7.7077499999999993E-2</v>
      </c>
      <c r="CA15" s="24">
        <v>-4.9725800000000001E-2</v>
      </c>
      <c r="CB15" s="24">
        <v>-4.0868399999999999E-2</v>
      </c>
      <c r="CC15" s="24">
        <v>-2.4852599999999999E-2</v>
      </c>
      <c r="CD15" s="24">
        <v>-1.72747E-2</v>
      </c>
      <c r="CE15" s="24">
        <v>-2.17638E-2</v>
      </c>
      <c r="CF15" s="24">
        <v>-8.6841999999999996E-3</v>
      </c>
      <c r="CG15" s="24">
        <v>-1.5617999999999999E-3</v>
      </c>
      <c r="CH15" s="24">
        <v>-7.6128999999999997E-3</v>
      </c>
      <c r="CI15" s="24">
        <v>1.1421000000000001E-3</v>
      </c>
      <c r="CJ15" s="24">
        <v>1.4209299999999999E-2</v>
      </c>
      <c r="CK15" s="24">
        <v>9.4950999999999994E-3</v>
      </c>
      <c r="CL15" s="24">
        <v>0.1217203</v>
      </c>
      <c r="CM15" s="24">
        <v>0.1704754</v>
      </c>
      <c r="CN15" s="24">
        <v>0.1846083</v>
      </c>
      <c r="CO15" s="24">
        <v>0.24127119999999999</v>
      </c>
      <c r="CP15" s="24">
        <v>0.2424473</v>
      </c>
      <c r="CQ15" s="24">
        <v>0.2436082</v>
      </c>
      <c r="CR15" s="24">
        <v>0.2188631</v>
      </c>
      <c r="CS15" s="24">
        <v>2.7645200000000002E-2</v>
      </c>
      <c r="CT15" s="24">
        <v>-2.4594999999999999E-2</v>
      </c>
      <c r="CU15" s="24">
        <v>-5.35664E-2</v>
      </c>
      <c r="CV15" s="24">
        <v>-7.3810600000000004E-2</v>
      </c>
      <c r="CW15" s="24">
        <v>-6.4827399999999993E-2</v>
      </c>
      <c r="CX15" s="24">
        <v>-6.6364000000000006E-2</v>
      </c>
      <c r="CY15" s="24">
        <v>-4.1165100000000003E-2</v>
      </c>
      <c r="CZ15" s="24">
        <v>-3.3119700000000002E-2</v>
      </c>
      <c r="DA15" s="24">
        <v>-1.7981400000000002E-2</v>
      </c>
      <c r="DB15" s="24">
        <v>-1.1192799999999999E-2</v>
      </c>
      <c r="DC15" s="24">
        <v>-1.6216100000000001E-2</v>
      </c>
      <c r="DD15" s="24">
        <v>-3.1273E-3</v>
      </c>
      <c r="DE15" s="24">
        <v>3.9579999999999997E-3</v>
      </c>
      <c r="DF15" s="24">
        <v>-1.3381999999999999E-3</v>
      </c>
      <c r="DG15" s="24">
        <v>7.8744000000000001E-3</v>
      </c>
      <c r="DH15" s="24">
        <v>2.2330200000000001E-2</v>
      </c>
      <c r="DI15" s="24">
        <v>1.9076099999999999E-2</v>
      </c>
      <c r="DJ15" s="24">
        <v>0.13227620000000001</v>
      </c>
      <c r="DK15" s="24">
        <v>0.18189820000000001</v>
      </c>
      <c r="DL15" s="24">
        <v>0.19712950000000001</v>
      </c>
      <c r="DM15" s="24">
        <v>0.2541735</v>
      </c>
      <c r="DN15" s="24">
        <v>0.25570979999999999</v>
      </c>
      <c r="DO15" s="24">
        <v>0.25712810000000003</v>
      </c>
      <c r="DP15" s="24">
        <v>0.23252829999999999</v>
      </c>
      <c r="DQ15" s="24">
        <v>4.1707000000000001E-2</v>
      </c>
      <c r="DR15" s="24">
        <v>-1.0772500000000001E-2</v>
      </c>
      <c r="DS15" s="24">
        <v>-4.0189099999999998E-2</v>
      </c>
      <c r="DT15" s="24">
        <v>-6.1090199999999997E-2</v>
      </c>
      <c r="DU15" s="24">
        <v>-5.2870399999999998E-2</v>
      </c>
      <c r="DV15" s="24">
        <v>-5.5650499999999999E-2</v>
      </c>
      <c r="DW15" s="24">
        <v>-2.8804799999999998E-2</v>
      </c>
      <c r="DX15" s="24">
        <v>-2.1931900000000001E-2</v>
      </c>
      <c r="DY15" s="24">
        <v>-8.0605999999999994E-3</v>
      </c>
      <c r="DZ15" s="24">
        <v>-2.4115E-3</v>
      </c>
      <c r="EA15" s="24">
        <v>-8.2060999999999992E-3</v>
      </c>
      <c r="EB15" s="24">
        <v>4.8960999999999996E-3</v>
      </c>
      <c r="EC15" s="24">
        <v>1.1927800000000001E-2</v>
      </c>
      <c r="ED15" s="24">
        <v>7.7213999999999998E-3</v>
      </c>
      <c r="EE15" s="24">
        <v>1.7594700000000001E-2</v>
      </c>
      <c r="EF15" s="24">
        <v>3.40554E-2</v>
      </c>
      <c r="EG15" s="24">
        <v>3.2909399999999998E-2</v>
      </c>
      <c r="EH15" s="24">
        <v>0.14751739999999999</v>
      </c>
      <c r="EI15" s="24">
        <v>0.19839080000000001</v>
      </c>
      <c r="EJ15" s="24">
        <v>0.21520819999999999</v>
      </c>
      <c r="EK15" s="24">
        <v>0.2728024</v>
      </c>
      <c r="EL15" s="24">
        <v>0.27485870000000001</v>
      </c>
      <c r="EM15" s="24">
        <v>0.27664860000000002</v>
      </c>
      <c r="EN15" s="24">
        <v>0.2522587</v>
      </c>
      <c r="EO15" s="24">
        <v>6.2010099999999999E-2</v>
      </c>
      <c r="EP15" s="24">
        <v>9.1850000000000005E-3</v>
      </c>
      <c r="EQ15" s="24">
        <v>-2.0874500000000001E-2</v>
      </c>
      <c r="ER15" s="24">
        <v>-4.2723799999999999E-2</v>
      </c>
      <c r="ES15" s="24">
        <v>-3.5606499999999999E-2</v>
      </c>
      <c r="ET15" s="24">
        <v>-4.0182000000000002E-2</v>
      </c>
      <c r="EU15" s="24">
        <v>73.339370000000002</v>
      </c>
      <c r="EV15" s="24">
        <v>73.960849999999994</v>
      </c>
      <c r="EW15" s="24">
        <v>72.707859999999997</v>
      </c>
      <c r="EX15" s="24">
        <v>72.489109999999997</v>
      </c>
      <c r="EY15" s="24">
        <v>71.624420000000001</v>
      </c>
      <c r="EZ15" s="24">
        <v>71.648889999999994</v>
      </c>
      <c r="FA15" s="24">
        <v>71.516270000000006</v>
      </c>
      <c r="FB15" s="24">
        <v>71.702470000000005</v>
      </c>
      <c r="FC15" s="24">
        <v>78.009789999999995</v>
      </c>
      <c r="FD15" s="24">
        <v>86.210669999999993</v>
      </c>
      <c r="FE15" s="24">
        <v>92.22363</v>
      </c>
      <c r="FF15" s="24">
        <v>95.100070000000002</v>
      </c>
      <c r="FG15" s="24">
        <v>95.7196</v>
      </c>
      <c r="FH15" s="24">
        <v>95.999510000000001</v>
      </c>
      <c r="FI15" s="24">
        <v>95.778809999999993</v>
      </c>
      <c r="FJ15" s="24">
        <v>95.035719999999998</v>
      </c>
      <c r="FK15" s="24">
        <v>94.036950000000004</v>
      </c>
      <c r="FL15" s="24">
        <v>91.529979999999995</v>
      </c>
      <c r="FM15" s="24">
        <v>88.624179999999996</v>
      </c>
      <c r="FN15" s="24">
        <v>86.011989999999997</v>
      </c>
      <c r="FO15" s="24">
        <v>82.566670000000002</v>
      </c>
      <c r="FP15" s="24">
        <v>80.895030000000006</v>
      </c>
      <c r="FQ15" s="24">
        <v>79.519210000000001</v>
      </c>
      <c r="FR15" s="24">
        <v>78.556880000000007</v>
      </c>
      <c r="FS15" s="24">
        <v>0.26284469999999999</v>
      </c>
      <c r="FT15" s="24"/>
      <c r="FU15" s="24">
        <v>1.9233900000000002E-2</v>
      </c>
    </row>
    <row r="16" spans="1:179" x14ac:dyDescent="0.2">
      <c r="A16" s="14" t="s">
        <v>229</v>
      </c>
      <c r="B16" s="14" t="s">
        <v>199</v>
      </c>
      <c r="C16" s="14" t="s">
        <v>225</v>
      </c>
      <c r="D16" s="36" t="s">
        <v>232</v>
      </c>
      <c r="E16" s="25" t="s">
        <v>219</v>
      </c>
      <c r="F16" s="25">
        <v>4963</v>
      </c>
      <c r="G16" s="24">
        <v>1.2047220000000001</v>
      </c>
      <c r="H16" s="24">
        <v>1.067599</v>
      </c>
      <c r="I16" s="24">
        <v>0.97461520000000001</v>
      </c>
      <c r="J16" s="24">
        <v>0.89616430000000002</v>
      </c>
      <c r="K16" s="24">
        <v>0.84800869999999995</v>
      </c>
      <c r="L16" s="24">
        <v>0.82247309999999996</v>
      </c>
      <c r="M16" s="24">
        <v>0.80598650000000005</v>
      </c>
      <c r="N16" s="24">
        <v>0.86440209999999995</v>
      </c>
      <c r="O16" s="24">
        <v>0.96155690000000005</v>
      </c>
      <c r="P16" s="24">
        <v>1.089334</v>
      </c>
      <c r="Q16" s="24">
        <v>1.209605</v>
      </c>
      <c r="R16" s="24">
        <v>1.3391519999999999</v>
      </c>
      <c r="S16" s="24">
        <v>1.5081910000000001</v>
      </c>
      <c r="T16" s="24">
        <v>1.638347</v>
      </c>
      <c r="U16" s="24">
        <v>1.68832</v>
      </c>
      <c r="V16" s="24">
        <v>1.763315</v>
      </c>
      <c r="W16" s="24">
        <v>1.804322</v>
      </c>
      <c r="X16" s="24">
        <v>1.815137</v>
      </c>
      <c r="Y16" s="24">
        <v>1.868393</v>
      </c>
      <c r="Z16" s="24">
        <v>1.8661479999999999</v>
      </c>
      <c r="AA16" s="24">
        <v>1.890423</v>
      </c>
      <c r="AB16" s="24">
        <v>1.8624559999999999</v>
      </c>
      <c r="AC16" s="24">
        <v>1.751312</v>
      </c>
      <c r="AD16" s="24">
        <v>1.5975410000000001</v>
      </c>
      <c r="AE16" s="24">
        <v>-9.3942300000000006E-2</v>
      </c>
      <c r="AF16" s="24">
        <v>-8.8312100000000004E-2</v>
      </c>
      <c r="AG16" s="24">
        <v>-6.7307599999999995E-2</v>
      </c>
      <c r="AH16" s="24">
        <v>-5.8846000000000002E-2</v>
      </c>
      <c r="AI16" s="24">
        <v>-3.4647499999999998E-2</v>
      </c>
      <c r="AJ16" s="24">
        <v>-7.6197000000000001E-3</v>
      </c>
      <c r="AK16" s="24">
        <v>-9.3933999999999997E-3</v>
      </c>
      <c r="AL16" s="24">
        <v>-3.3940499999999998E-2</v>
      </c>
      <c r="AM16" s="24">
        <v>-8.6681400000000006E-2</v>
      </c>
      <c r="AN16" s="24">
        <v>-9.7392300000000001E-2</v>
      </c>
      <c r="AO16" s="24">
        <v>-7.3316800000000001E-2</v>
      </c>
      <c r="AP16" s="24">
        <v>6.7877900000000005E-2</v>
      </c>
      <c r="AQ16" s="24">
        <v>0.12785659999999999</v>
      </c>
      <c r="AR16" s="24">
        <v>0.10569820000000001</v>
      </c>
      <c r="AS16" s="24">
        <v>0.1159332</v>
      </c>
      <c r="AT16" s="24">
        <v>0.1150082</v>
      </c>
      <c r="AU16" s="24">
        <v>0.1184677</v>
      </c>
      <c r="AV16" s="24">
        <v>0.1120477</v>
      </c>
      <c r="AW16" s="24">
        <v>-9.9553999999999997E-3</v>
      </c>
      <c r="AX16" s="24">
        <v>-5.4587900000000002E-2</v>
      </c>
      <c r="AY16" s="24">
        <v>-6.8137900000000001E-2</v>
      </c>
      <c r="AZ16" s="24">
        <v>-8.6511599999999994E-2</v>
      </c>
      <c r="BA16" s="24">
        <v>-0.10594099999999999</v>
      </c>
      <c r="BB16" s="24">
        <v>-0.1041913</v>
      </c>
      <c r="BC16" s="24">
        <v>-7.9025700000000004E-2</v>
      </c>
      <c r="BD16" s="24">
        <v>-7.4710299999999993E-2</v>
      </c>
      <c r="BE16" s="24">
        <v>-5.4562100000000002E-2</v>
      </c>
      <c r="BF16" s="24">
        <v>-4.73786E-2</v>
      </c>
      <c r="BG16" s="24">
        <v>-2.39551E-2</v>
      </c>
      <c r="BH16" s="24">
        <v>2.3741999999999999E-3</v>
      </c>
      <c r="BI16" s="24">
        <v>-1.2970000000000001E-4</v>
      </c>
      <c r="BJ16" s="24">
        <v>-2.4082200000000002E-2</v>
      </c>
      <c r="BK16" s="24">
        <v>-7.4887700000000001E-2</v>
      </c>
      <c r="BL16" s="24">
        <v>-8.2976099999999997E-2</v>
      </c>
      <c r="BM16" s="24">
        <v>-5.7008200000000002E-2</v>
      </c>
      <c r="BN16" s="24">
        <v>8.5146600000000003E-2</v>
      </c>
      <c r="BO16" s="24">
        <v>0.14699719999999999</v>
      </c>
      <c r="BP16" s="24">
        <v>0.1268117</v>
      </c>
      <c r="BQ16" s="24">
        <v>0.13778409999999999</v>
      </c>
      <c r="BR16" s="24">
        <v>0.1372186</v>
      </c>
      <c r="BS16" s="24">
        <v>0.14036670000000001</v>
      </c>
      <c r="BT16" s="24">
        <v>0.13372690000000001</v>
      </c>
      <c r="BU16" s="24">
        <v>1.20042E-2</v>
      </c>
      <c r="BV16" s="24">
        <v>-3.2575199999999999E-2</v>
      </c>
      <c r="BW16" s="24">
        <v>-4.6401600000000001E-2</v>
      </c>
      <c r="BX16" s="24">
        <v>-6.5461199999999997E-2</v>
      </c>
      <c r="BY16" s="24">
        <v>-8.5886299999999999E-2</v>
      </c>
      <c r="BZ16" s="24">
        <v>-8.5366999999999998E-2</v>
      </c>
      <c r="CA16" s="24">
        <v>-6.8694500000000006E-2</v>
      </c>
      <c r="CB16" s="24">
        <v>-6.5289700000000006E-2</v>
      </c>
      <c r="CC16" s="24">
        <v>-4.57346E-2</v>
      </c>
      <c r="CD16" s="24">
        <v>-3.9436400000000003E-2</v>
      </c>
      <c r="CE16" s="24">
        <v>-1.6549700000000001E-2</v>
      </c>
      <c r="CF16" s="24">
        <v>9.2960000000000004E-3</v>
      </c>
      <c r="CG16" s="24">
        <v>6.2862999999999999E-3</v>
      </c>
      <c r="CH16" s="24">
        <v>-1.72544E-2</v>
      </c>
      <c r="CI16" s="24">
        <v>-6.6719399999999998E-2</v>
      </c>
      <c r="CJ16" s="24">
        <v>-7.2991600000000004E-2</v>
      </c>
      <c r="CK16" s="24">
        <v>-4.5712900000000001E-2</v>
      </c>
      <c r="CL16" s="24">
        <v>9.7106899999999996E-2</v>
      </c>
      <c r="CM16" s="24">
        <v>0.16025400000000001</v>
      </c>
      <c r="CN16" s="24">
        <v>0.1414348</v>
      </c>
      <c r="CO16" s="24">
        <v>0.1529179</v>
      </c>
      <c r="CP16" s="24">
        <v>0.1526015</v>
      </c>
      <c r="CQ16" s="24">
        <v>0.1555339</v>
      </c>
      <c r="CR16" s="24">
        <v>0.14874190000000001</v>
      </c>
      <c r="CS16" s="24">
        <v>2.7213299999999999E-2</v>
      </c>
      <c r="CT16" s="24">
        <v>-1.7329299999999999E-2</v>
      </c>
      <c r="CU16" s="24">
        <v>-3.1347199999999999E-2</v>
      </c>
      <c r="CV16" s="24">
        <v>-5.0881799999999998E-2</v>
      </c>
      <c r="CW16" s="24">
        <v>-7.1996500000000005E-2</v>
      </c>
      <c r="CX16" s="24">
        <v>-7.2329299999999999E-2</v>
      </c>
      <c r="CY16" s="24">
        <v>-5.83633E-2</v>
      </c>
      <c r="CZ16" s="24">
        <v>-5.5869200000000001E-2</v>
      </c>
      <c r="DA16" s="24">
        <v>-3.6907200000000001E-2</v>
      </c>
      <c r="DB16" s="24">
        <v>-3.1494099999999997E-2</v>
      </c>
      <c r="DC16" s="24">
        <v>-9.1441999999999999E-3</v>
      </c>
      <c r="DD16" s="24">
        <v>1.6217700000000002E-2</v>
      </c>
      <c r="DE16" s="24">
        <v>1.27023E-2</v>
      </c>
      <c r="DF16" s="24">
        <v>-1.0426599999999999E-2</v>
      </c>
      <c r="DG16" s="24">
        <v>-5.8551100000000002E-2</v>
      </c>
      <c r="DH16" s="24">
        <v>-6.3006999999999994E-2</v>
      </c>
      <c r="DI16" s="24">
        <v>-3.44176E-2</v>
      </c>
      <c r="DJ16" s="24">
        <v>0.1090671</v>
      </c>
      <c r="DK16" s="24">
        <v>0.17351079999999999</v>
      </c>
      <c r="DL16" s="24">
        <v>0.156058</v>
      </c>
      <c r="DM16" s="24">
        <v>0.1680517</v>
      </c>
      <c r="DN16" s="24">
        <v>0.1679843</v>
      </c>
      <c r="DO16" s="24">
        <v>0.17070099999999999</v>
      </c>
      <c r="DP16" s="24">
        <v>0.16375700000000001</v>
      </c>
      <c r="DQ16" s="24">
        <v>4.2422500000000002E-2</v>
      </c>
      <c r="DR16" s="24">
        <v>-2.0834E-3</v>
      </c>
      <c r="DS16" s="24">
        <v>-1.62927E-2</v>
      </c>
      <c r="DT16" s="24">
        <v>-3.6302399999999999E-2</v>
      </c>
      <c r="DU16" s="24">
        <v>-5.8106600000000001E-2</v>
      </c>
      <c r="DV16" s="24">
        <v>-5.92916E-2</v>
      </c>
      <c r="DW16" s="24">
        <v>-4.3446699999999998E-2</v>
      </c>
      <c r="DX16" s="24">
        <v>-4.2267300000000001E-2</v>
      </c>
      <c r="DY16" s="24">
        <v>-2.4161700000000001E-2</v>
      </c>
      <c r="DZ16" s="24">
        <v>-2.0026800000000001E-2</v>
      </c>
      <c r="EA16" s="24">
        <v>1.5481E-3</v>
      </c>
      <c r="EB16" s="24">
        <v>2.6211700000000001E-2</v>
      </c>
      <c r="EC16" s="24">
        <v>2.1965999999999999E-2</v>
      </c>
      <c r="ED16" s="24">
        <v>-5.6829999999999999E-4</v>
      </c>
      <c r="EE16" s="24">
        <v>-4.6757300000000002E-2</v>
      </c>
      <c r="EF16" s="24">
        <v>-4.8590800000000003E-2</v>
      </c>
      <c r="EG16" s="24">
        <v>-1.8108900000000001E-2</v>
      </c>
      <c r="EH16" s="24">
        <v>0.1263358</v>
      </c>
      <c r="EI16" s="24">
        <v>0.1926514</v>
      </c>
      <c r="EJ16" s="24">
        <v>0.17717150000000001</v>
      </c>
      <c r="EK16" s="24">
        <v>0.1899026</v>
      </c>
      <c r="EL16" s="24">
        <v>0.19019469999999999</v>
      </c>
      <c r="EM16" s="24">
        <v>0.19259999999999999</v>
      </c>
      <c r="EN16" s="24">
        <v>0.1854362</v>
      </c>
      <c r="EO16" s="24">
        <v>6.4382099999999998E-2</v>
      </c>
      <c r="EP16" s="24">
        <v>1.99293E-2</v>
      </c>
      <c r="EQ16" s="24">
        <v>5.4435000000000004E-3</v>
      </c>
      <c r="ER16" s="24">
        <v>-1.5252E-2</v>
      </c>
      <c r="ES16" s="24">
        <v>-3.80519E-2</v>
      </c>
      <c r="ET16" s="24">
        <v>-4.0467200000000002E-2</v>
      </c>
      <c r="EU16" s="24">
        <v>77.345240000000004</v>
      </c>
      <c r="EV16" s="24">
        <v>76.110839999999996</v>
      </c>
      <c r="EW16" s="24">
        <v>75.316119999999998</v>
      </c>
      <c r="EX16" s="24">
        <v>75.059939999999997</v>
      </c>
      <c r="EY16" s="24">
        <v>74.346950000000007</v>
      </c>
      <c r="EZ16" s="24">
        <v>73.506240000000005</v>
      </c>
      <c r="FA16" s="24">
        <v>72.872519999999994</v>
      </c>
      <c r="FB16" s="24">
        <v>73.498410000000007</v>
      </c>
      <c r="FC16" s="24">
        <v>76.147790000000001</v>
      </c>
      <c r="FD16" s="24">
        <v>80.986540000000005</v>
      </c>
      <c r="FE16" s="24">
        <v>86.644729999999996</v>
      </c>
      <c r="FF16" s="24">
        <v>90.638850000000005</v>
      </c>
      <c r="FG16" s="24">
        <v>94.268900000000002</v>
      </c>
      <c r="FH16" s="24">
        <v>96.145099999999999</v>
      </c>
      <c r="FI16" s="24">
        <v>95.336920000000006</v>
      </c>
      <c r="FJ16" s="24">
        <v>93.85539</v>
      </c>
      <c r="FK16" s="24">
        <v>93.209689999999995</v>
      </c>
      <c r="FL16" s="24">
        <v>93.196240000000003</v>
      </c>
      <c r="FM16" s="24">
        <v>91.635919999999999</v>
      </c>
      <c r="FN16" s="24">
        <v>89.702960000000004</v>
      </c>
      <c r="FO16" s="24">
        <v>87.031809999999993</v>
      </c>
      <c r="FP16" s="24">
        <v>86.769760000000005</v>
      </c>
      <c r="FQ16" s="24">
        <v>87.440669999999997</v>
      </c>
      <c r="FR16" s="24">
        <v>87.524100000000004</v>
      </c>
      <c r="FS16" s="24">
        <v>0.3410803</v>
      </c>
      <c r="FT16" s="24"/>
      <c r="FU16" s="24">
        <v>2.3076099999999999E-2</v>
      </c>
    </row>
    <row r="17" spans="1:177" x14ac:dyDescent="0.2">
      <c r="A17" s="14" t="s">
        <v>229</v>
      </c>
      <c r="B17" s="14" t="s">
        <v>199</v>
      </c>
      <c r="C17" s="14" t="s">
        <v>225</v>
      </c>
      <c r="D17" s="36" t="s">
        <v>267</v>
      </c>
      <c r="E17" s="25" t="s">
        <v>219</v>
      </c>
      <c r="F17" s="25">
        <v>4935</v>
      </c>
      <c r="G17" s="24">
        <v>1.052046</v>
      </c>
      <c r="H17" s="24">
        <v>0.9333939</v>
      </c>
      <c r="I17" s="24">
        <v>0.84545269999999995</v>
      </c>
      <c r="J17" s="24">
        <v>0.77897629999999995</v>
      </c>
      <c r="K17" s="24">
        <v>0.74401680000000003</v>
      </c>
      <c r="L17" s="24">
        <v>0.73784380000000005</v>
      </c>
      <c r="M17" s="24">
        <v>0.78391659999999996</v>
      </c>
      <c r="N17" s="24">
        <v>0.80612150000000005</v>
      </c>
      <c r="O17" s="24">
        <v>0.81686700000000001</v>
      </c>
      <c r="P17" s="24">
        <v>0.87225370000000002</v>
      </c>
      <c r="Q17" s="24">
        <v>0.95826750000000005</v>
      </c>
      <c r="R17" s="24">
        <v>1.07498</v>
      </c>
      <c r="S17" s="24">
        <v>1.210512</v>
      </c>
      <c r="T17" s="24">
        <v>1.331512</v>
      </c>
      <c r="U17" s="24">
        <v>1.383726</v>
      </c>
      <c r="V17" s="24">
        <v>1.4644630000000001</v>
      </c>
      <c r="W17" s="24">
        <v>1.533209</v>
      </c>
      <c r="X17" s="24">
        <v>1.5839859999999999</v>
      </c>
      <c r="Y17" s="24">
        <v>1.673872</v>
      </c>
      <c r="Z17" s="24">
        <v>1.6947209999999999</v>
      </c>
      <c r="AA17" s="24">
        <v>1.71096</v>
      </c>
      <c r="AB17" s="24">
        <v>1.625731</v>
      </c>
      <c r="AC17" s="24">
        <v>1.478613</v>
      </c>
      <c r="AD17" s="24">
        <v>1.294656</v>
      </c>
      <c r="AE17" s="24">
        <v>-4.2469800000000002E-2</v>
      </c>
      <c r="AF17" s="24">
        <v>-3.2854800000000003E-2</v>
      </c>
      <c r="AG17" s="24">
        <v>-2.53303E-2</v>
      </c>
      <c r="AH17" s="24">
        <v>-2.9913200000000001E-2</v>
      </c>
      <c r="AI17" s="24">
        <v>-1.9163300000000001E-2</v>
      </c>
      <c r="AJ17" s="24">
        <v>-1.6803200000000001E-2</v>
      </c>
      <c r="AK17" s="24">
        <v>-1.2976100000000001E-2</v>
      </c>
      <c r="AL17" s="24">
        <v>-1.6505300000000001E-2</v>
      </c>
      <c r="AM17" s="24">
        <v>-5.0169000000000004E-3</v>
      </c>
      <c r="AN17" s="24">
        <v>2.2244999999999999E-3</v>
      </c>
      <c r="AO17" s="24">
        <v>1.26661E-2</v>
      </c>
      <c r="AP17" s="24">
        <v>9.8498299999999997E-2</v>
      </c>
      <c r="AQ17" s="24">
        <v>0.13249900000000001</v>
      </c>
      <c r="AR17" s="24">
        <v>0.14497060000000001</v>
      </c>
      <c r="AS17" s="24">
        <v>0.19618679999999999</v>
      </c>
      <c r="AT17" s="24">
        <v>0.18868389999999999</v>
      </c>
      <c r="AU17" s="24">
        <v>0.17644109999999999</v>
      </c>
      <c r="AV17" s="24">
        <v>0.17742050000000001</v>
      </c>
      <c r="AW17" s="24">
        <v>3.7932E-3</v>
      </c>
      <c r="AX17" s="24">
        <v>-4.0602800000000001E-2</v>
      </c>
      <c r="AY17" s="24">
        <v>-6.3041799999999995E-2</v>
      </c>
      <c r="AZ17" s="24">
        <v>-7.8797300000000001E-2</v>
      </c>
      <c r="BA17" s="24">
        <v>-7.3030899999999996E-2</v>
      </c>
      <c r="BB17" s="24">
        <v>-7.4716500000000005E-2</v>
      </c>
      <c r="BC17" s="24">
        <v>-3.2185999999999999E-2</v>
      </c>
      <c r="BD17" s="24">
        <v>-2.3373499999999998E-2</v>
      </c>
      <c r="BE17" s="24">
        <v>-1.68115E-2</v>
      </c>
      <c r="BF17" s="24">
        <v>-2.1991299999999998E-2</v>
      </c>
      <c r="BG17" s="24">
        <v>-1.2260399999999999E-2</v>
      </c>
      <c r="BH17" s="24">
        <v>-1.0010099999999999E-2</v>
      </c>
      <c r="BI17" s="24">
        <v>-6.0001000000000004E-3</v>
      </c>
      <c r="BJ17" s="24">
        <v>-9.3477000000000005E-3</v>
      </c>
      <c r="BK17" s="24">
        <v>2.6170999999999998E-3</v>
      </c>
      <c r="BL17" s="24">
        <v>1.1231100000000001E-2</v>
      </c>
      <c r="BM17" s="24">
        <v>2.3245600000000002E-2</v>
      </c>
      <c r="BN17" s="24">
        <v>0.11044900000000001</v>
      </c>
      <c r="BO17" s="24">
        <v>0.14561940000000001</v>
      </c>
      <c r="BP17" s="24">
        <v>0.15906699999999999</v>
      </c>
      <c r="BQ17" s="24">
        <v>0.21059890000000001</v>
      </c>
      <c r="BR17" s="24">
        <v>0.20335890000000001</v>
      </c>
      <c r="BS17" s="24">
        <v>0.1917895</v>
      </c>
      <c r="BT17" s="24">
        <v>0.1928706</v>
      </c>
      <c r="BU17" s="24">
        <v>1.9379199999999999E-2</v>
      </c>
      <c r="BV17" s="24">
        <v>-2.55693E-2</v>
      </c>
      <c r="BW17" s="24">
        <v>-4.8348799999999997E-2</v>
      </c>
      <c r="BX17" s="24">
        <v>-6.5151700000000007E-2</v>
      </c>
      <c r="BY17" s="24">
        <v>-6.0340499999999998E-2</v>
      </c>
      <c r="BZ17" s="24">
        <v>-6.2986100000000003E-2</v>
      </c>
      <c r="CA17" s="24">
        <v>-2.5063499999999999E-2</v>
      </c>
      <c r="CB17" s="24">
        <v>-1.6806700000000001E-2</v>
      </c>
      <c r="CC17" s="24">
        <v>-1.09114E-2</v>
      </c>
      <c r="CD17" s="24">
        <v>-1.6504499999999998E-2</v>
      </c>
      <c r="CE17" s="24">
        <v>-7.4795E-3</v>
      </c>
      <c r="CF17" s="24">
        <v>-5.3052000000000004E-3</v>
      </c>
      <c r="CG17" s="24">
        <v>-1.1685000000000001E-3</v>
      </c>
      <c r="CH17" s="24">
        <v>-4.3904E-3</v>
      </c>
      <c r="CI17" s="24">
        <v>7.9044000000000007E-3</v>
      </c>
      <c r="CJ17" s="24">
        <v>1.7468999999999998E-2</v>
      </c>
      <c r="CK17" s="24">
        <v>3.05729E-2</v>
      </c>
      <c r="CL17" s="24">
        <v>0.118726</v>
      </c>
      <c r="CM17" s="24">
        <v>0.1547065</v>
      </c>
      <c r="CN17" s="24">
        <v>0.16883020000000001</v>
      </c>
      <c r="CO17" s="24">
        <v>0.22058059999999999</v>
      </c>
      <c r="CP17" s="24">
        <v>0.21352270000000001</v>
      </c>
      <c r="CQ17" s="24">
        <v>0.20241970000000001</v>
      </c>
      <c r="CR17" s="24">
        <v>0.20357130000000001</v>
      </c>
      <c r="CS17" s="24">
        <v>3.01739E-2</v>
      </c>
      <c r="CT17" s="24">
        <v>-1.5157199999999999E-2</v>
      </c>
      <c r="CU17" s="24">
        <v>-3.8172499999999998E-2</v>
      </c>
      <c r="CV17" s="24">
        <v>-5.5700800000000002E-2</v>
      </c>
      <c r="CW17" s="24">
        <v>-5.1551199999999998E-2</v>
      </c>
      <c r="CX17" s="24">
        <v>-5.4861699999999999E-2</v>
      </c>
      <c r="CY17" s="24">
        <v>-1.7940899999999999E-2</v>
      </c>
      <c r="CZ17" s="24">
        <v>-1.0240000000000001E-2</v>
      </c>
      <c r="DA17" s="24">
        <v>-5.0114000000000001E-3</v>
      </c>
      <c r="DB17" s="24">
        <v>-1.1017799999999999E-2</v>
      </c>
      <c r="DC17" s="24">
        <v>-2.6984999999999999E-3</v>
      </c>
      <c r="DD17" s="24">
        <v>-6.0030000000000001E-4</v>
      </c>
      <c r="DE17" s="24">
        <v>3.6630999999999999E-3</v>
      </c>
      <c r="DF17" s="24">
        <v>5.6689999999999996E-4</v>
      </c>
      <c r="DG17" s="24">
        <v>1.3191700000000001E-2</v>
      </c>
      <c r="DH17" s="24">
        <v>2.3706999999999999E-2</v>
      </c>
      <c r="DI17" s="24">
        <v>3.7900200000000002E-2</v>
      </c>
      <c r="DJ17" s="24">
        <v>0.127003</v>
      </c>
      <c r="DK17" s="24">
        <v>0.16379369999999999</v>
      </c>
      <c r="DL17" s="24">
        <v>0.17859340000000001</v>
      </c>
      <c r="DM17" s="24">
        <v>0.2305624</v>
      </c>
      <c r="DN17" s="24">
        <v>0.22368650000000001</v>
      </c>
      <c r="DO17" s="24">
        <v>0.21304989999999999</v>
      </c>
      <c r="DP17" s="24">
        <v>0.21427199999999999</v>
      </c>
      <c r="DQ17" s="24">
        <v>4.0968699999999997E-2</v>
      </c>
      <c r="DR17" s="24">
        <v>-4.7450000000000001E-3</v>
      </c>
      <c r="DS17" s="24">
        <v>-2.7996199999999999E-2</v>
      </c>
      <c r="DT17" s="24">
        <v>-4.6249800000000001E-2</v>
      </c>
      <c r="DU17" s="24">
        <v>-4.2761800000000003E-2</v>
      </c>
      <c r="DV17" s="24">
        <v>-4.6737300000000002E-2</v>
      </c>
      <c r="DW17" s="24">
        <v>-7.6571E-3</v>
      </c>
      <c r="DX17" s="24">
        <v>-7.5869999999999996E-4</v>
      </c>
      <c r="DY17" s="24">
        <v>3.5073999999999999E-3</v>
      </c>
      <c r="DZ17" s="24">
        <v>-3.0958000000000001E-3</v>
      </c>
      <c r="EA17" s="24">
        <v>4.2043999999999996E-3</v>
      </c>
      <c r="EB17" s="24">
        <v>6.1928E-3</v>
      </c>
      <c r="EC17" s="24">
        <v>1.06392E-2</v>
      </c>
      <c r="ED17" s="24">
        <v>7.7244000000000002E-3</v>
      </c>
      <c r="EE17" s="24">
        <v>2.0825699999999999E-2</v>
      </c>
      <c r="EF17" s="24">
        <v>3.2713600000000002E-2</v>
      </c>
      <c r="EG17" s="24">
        <v>4.8479700000000001E-2</v>
      </c>
      <c r="EH17" s="24">
        <v>0.13895370000000001</v>
      </c>
      <c r="EI17" s="24">
        <v>0.17691399999999999</v>
      </c>
      <c r="EJ17" s="24">
        <v>0.1926899</v>
      </c>
      <c r="EK17" s="24">
        <v>0.24497450000000001</v>
      </c>
      <c r="EL17" s="24">
        <v>0.2383615</v>
      </c>
      <c r="EM17" s="24">
        <v>0.2283983</v>
      </c>
      <c r="EN17" s="24">
        <v>0.22972210000000001</v>
      </c>
      <c r="EO17" s="24">
        <v>5.6554599999999997E-2</v>
      </c>
      <c r="EP17" s="24">
        <v>1.02884E-2</v>
      </c>
      <c r="EQ17" s="24">
        <v>-1.3303199999999999E-2</v>
      </c>
      <c r="ER17" s="24">
        <v>-3.26042E-2</v>
      </c>
      <c r="ES17" s="24">
        <v>-3.0071500000000001E-2</v>
      </c>
      <c r="ET17" s="24">
        <v>-3.5006900000000001E-2</v>
      </c>
      <c r="EU17" s="24">
        <v>73.403840000000002</v>
      </c>
      <c r="EV17" s="24">
        <v>73.367750000000001</v>
      </c>
      <c r="EW17" s="24">
        <v>72.543909999999997</v>
      </c>
      <c r="EX17" s="24">
        <v>72.373630000000006</v>
      </c>
      <c r="EY17" s="24">
        <v>71.836070000000007</v>
      </c>
      <c r="EZ17" s="24">
        <v>71.764979999999994</v>
      </c>
      <c r="FA17" s="24">
        <v>71.358090000000004</v>
      </c>
      <c r="FB17" s="24">
        <v>71.450209999999998</v>
      </c>
      <c r="FC17" s="24">
        <v>76.569370000000006</v>
      </c>
      <c r="FD17" s="24">
        <v>83.084289999999996</v>
      </c>
      <c r="FE17" s="24">
        <v>88.164180000000002</v>
      </c>
      <c r="FF17" s="24">
        <v>91.444950000000006</v>
      </c>
      <c r="FG17" s="24">
        <v>93.087350000000001</v>
      </c>
      <c r="FH17" s="24">
        <v>93.041960000000003</v>
      </c>
      <c r="FI17" s="24">
        <v>92.743579999999994</v>
      </c>
      <c r="FJ17" s="24">
        <v>91.372519999999994</v>
      </c>
      <c r="FK17" s="24">
        <v>90.335459999999998</v>
      </c>
      <c r="FL17" s="24">
        <v>89.018839999999997</v>
      </c>
      <c r="FM17" s="24">
        <v>86.788110000000003</v>
      </c>
      <c r="FN17" s="24">
        <v>83.321749999999994</v>
      </c>
      <c r="FO17" s="24">
        <v>79.974549999999994</v>
      </c>
      <c r="FP17" s="24">
        <v>78.387699999999995</v>
      </c>
      <c r="FQ17" s="24">
        <v>77.023740000000004</v>
      </c>
      <c r="FR17" s="24">
        <v>75.760090000000005</v>
      </c>
      <c r="FS17" s="24">
        <v>0.21802669999999999</v>
      </c>
      <c r="FT17" s="24"/>
      <c r="FU17" s="24">
        <v>1.5634100000000001E-2</v>
      </c>
    </row>
    <row r="18" spans="1:177" x14ac:dyDescent="0.2">
      <c r="A18" s="14" t="s">
        <v>229</v>
      </c>
      <c r="B18" s="14" t="s">
        <v>199</v>
      </c>
      <c r="C18" s="14" t="s">
        <v>225</v>
      </c>
      <c r="D18" s="36" t="s">
        <v>233</v>
      </c>
      <c r="E18" s="25" t="s">
        <v>220</v>
      </c>
      <c r="F18" s="25">
        <v>2844</v>
      </c>
      <c r="G18" s="24">
        <v>0.99055760000000004</v>
      </c>
      <c r="H18" s="24">
        <v>0.89257869999999995</v>
      </c>
      <c r="I18" s="24">
        <v>0.80696420000000002</v>
      </c>
      <c r="J18" s="24">
        <v>0.73432430000000004</v>
      </c>
      <c r="K18" s="24">
        <v>0.70427150000000005</v>
      </c>
      <c r="L18" s="24">
        <v>0.68328699999999998</v>
      </c>
      <c r="M18" s="24">
        <v>0.73550130000000002</v>
      </c>
      <c r="N18" s="24">
        <v>0.74998180000000003</v>
      </c>
      <c r="O18" s="24">
        <v>0.75959460000000001</v>
      </c>
      <c r="P18" s="24">
        <v>0.78378930000000002</v>
      </c>
      <c r="Q18" s="24">
        <v>0.82887299999999997</v>
      </c>
      <c r="R18" s="24">
        <v>0.88363550000000002</v>
      </c>
      <c r="S18" s="24">
        <v>0.97776569999999996</v>
      </c>
      <c r="T18" s="24">
        <v>1.0568930000000001</v>
      </c>
      <c r="U18" s="24">
        <v>1.082859</v>
      </c>
      <c r="V18" s="24">
        <v>1.1421509999999999</v>
      </c>
      <c r="W18" s="24">
        <v>1.2075560000000001</v>
      </c>
      <c r="X18" s="24">
        <v>1.2525329999999999</v>
      </c>
      <c r="Y18" s="24">
        <v>1.3394740000000001</v>
      </c>
      <c r="Z18" s="24">
        <v>1.409664</v>
      </c>
      <c r="AA18" s="24">
        <v>1.471994</v>
      </c>
      <c r="AB18" s="24">
        <v>1.4140809999999999</v>
      </c>
      <c r="AC18" s="24">
        <v>1.278397</v>
      </c>
      <c r="AD18" s="24">
        <v>1.121227</v>
      </c>
      <c r="AE18" s="24">
        <v>-2.9377400000000001E-2</v>
      </c>
      <c r="AF18" s="24">
        <v>-2.7209000000000001E-2</v>
      </c>
      <c r="AG18" s="24">
        <v>-1.48387E-2</v>
      </c>
      <c r="AH18" s="24">
        <v>-4.0834299999999997E-2</v>
      </c>
      <c r="AI18" s="24">
        <v>-6.8358999999999998E-3</v>
      </c>
      <c r="AJ18" s="24">
        <v>-1.7064900000000001E-2</v>
      </c>
      <c r="AK18" s="24">
        <v>-1.59586E-2</v>
      </c>
      <c r="AL18" s="24">
        <v>-1.3441099999999999E-2</v>
      </c>
      <c r="AM18" s="24">
        <v>6.7720000000000002E-3</v>
      </c>
      <c r="AN18" s="24">
        <v>3.1897000000000002E-3</v>
      </c>
      <c r="AO18" s="24">
        <v>3.3914899999999998E-2</v>
      </c>
      <c r="AP18" s="24">
        <v>7.6861399999999996E-2</v>
      </c>
      <c r="AQ18" s="24">
        <v>8.6462399999999995E-2</v>
      </c>
      <c r="AR18" s="24">
        <v>0.1210373</v>
      </c>
      <c r="AS18" s="24">
        <v>0.1510174</v>
      </c>
      <c r="AT18" s="24">
        <v>0.13228590000000001</v>
      </c>
      <c r="AU18" s="24">
        <v>0.1164442</v>
      </c>
      <c r="AV18" s="24">
        <v>0.1209086</v>
      </c>
      <c r="AW18" s="24">
        <v>-1.2020899999999999E-2</v>
      </c>
      <c r="AX18" s="24">
        <v>-4.9649199999999998E-2</v>
      </c>
      <c r="AY18" s="24">
        <v>-5.7604000000000002E-2</v>
      </c>
      <c r="AZ18" s="24">
        <v>-5.48441E-2</v>
      </c>
      <c r="BA18" s="24">
        <v>-7.03178E-2</v>
      </c>
      <c r="BB18" s="24">
        <v>-5.52104E-2</v>
      </c>
      <c r="BC18" s="24">
        <v>-1.48237E-2</v>
      </c>
      <c r="BD18" s="24">
        <v>-1.31071E-2</v>
      </c>
      <c r="BE18" s="24">
        <v>-2.5850000000000001E-3</v>
      </c>
      <c r="BF18" s="24">
        <v>-2.8471199999999999E-2</v>
      </c>
      <c r="BG18" s="24">
        <v>3.3760000000000001E-3</v>
      </c>
      <c r="BH18" s="24">
        <v>-8.3063000000000008E-3</v>
      </c>
      <c r="BI18" s="24">
        <v>-6.3598999999999999E-3</v>
      </c>
      <c r="BJ18" s="24">
        <v>-3.8241E-3</v>
      </c>
      <c r="BK18" s="24">
        <v>1.7896700000000001E-2</v>
      </c>
      <c r="BL18" s="24">
        <v>1.58254E-2</v>
      </c>
      <c r="BM18" s="24">
        <v>4.7993899999999999E-2</v>
      </c>
      <c r="BN18" s="24">
        <v>9.23065E-2</v>
      </c>
      <c r="BO18" s="24">
        <v>0.1033027</v>
      </c>
      <c r="BP18" s="24">
        <v>0.13913990000000001</v>
      </c>
      <c r="BQ18" s="24">
        <v>0.16943250000000001</v>
      </c>
      <c r="BR18" s="24">
        <v>0.15116270000000001</v>
      </c>
      <c r="BS18" s="24">
        <v>0.1363422</v>
      </c>
      <c r="BT18" s="24">
        <v>0.1406549</v>
      </c>
      <c r="BU18" s="24">
        <v>7.8928999999999996E-3</v>
      </c>
      <c r="BV18" s="24">
        <v>-3.00991E-2</v>
      </c>
      <c r="BW18" s="24">
        <v>-3.8562699999999998E-2</v>
      </c>
      <c r="BX18" s="24">
        <v>-3.67467E-2</v>
      </c>
      <c r="BY18" s="24">
        <v>-5.3591300000000001E-2</v>
      </c>
      <c r="BZ18" s="24">
        <v>-3.9362000000000001E-2</v>
      </c>
      <c r="CA18" s="24">
        <v>-4.7438999999999997E-3</v>
      </c>
      <c r="CB18" s="24">
        <v>-3.3400999999999999E-3</v>
      </c>
      <c r="CC18" s="24">
        <v>5.9018999999999999E-3</v>
      </c>
      <c r="CD18" s="24">
        <v>-1.9908700000000001E-2</v>
      </c>
      <c r="CE18" s="24">
        <v>1.04487E-2</v>
      </c>
      <c r="CF18" s="24">
        <v>-2.2399999999999998E-3</v>
      </c>
      <c r="CG18" s="24">
        <v>2.8810000000000001E-4</v>
      </c>
      <c r="CH18" s="24">
        <v>2.8365999999999999E-3</v>
      </c>
      <c r="CI18" s="24">
        <v>2.5601499999999999E-2</v>
      </c>
      <c r="CJ18" s="24">
        <v>2.4576799999999999E-2</v>
      </c>
      <c r="CK18" s="24">
        <v>5.7744999999999998E-2</v>
      </c>
      <c r="CL18" s="24">
        <v>0.10300380000000001</v>
      </c>
      <c r="CM18" s="24">
        <v>0.11496629999999999</v>
      </c>
      <c r="CN18" s="24">
        <v>0.1516777</v>
      </c>
      <c r="CO18" s="24">
        <v>0.18218680000000001</v>
      </c>
      <c r="CP18" s="24">
        <v>0.16423670000000001</v>
      </c>
      <c r="CQ18" s="24">
        <v>0.1501236</v>
      </c>
      <c r="CR18" s="24">
        <v>0.1543312</v>
      </c>
      <c r="CS18" s="24">
        <v>2.1685099999999999E-2</v>
      </c>
      <c r="CT18" s="24">
        <v>-1.6558799999999999E-2</v>
      </c>
      <c r="CU18" s="24">
        <v>-2.53747E-2</v>
      </c>
      <c r="CV18" s="24">
        <v>-2.4212399999999999E-2</v>
      </c>
      <c r="CW18" s="24">
        <v>-4.2006500000000002E-2</v>
      </c>
      <c r="CX18" s="24">
        <v>-2.8385500000000001E-2</v>
      </c>
      <c r="CY18" s="24">
        <v>5.3359000000000002E-3</v>
      </c>
      <c r="CZ18" s="24">
        <v>6.4267999999999999E-3</v>
      </c>
      <c r="DA18" s="24">
        <v>1.43888E-2</v>
      </c>
      <c r="DB18" s="24">
        <v>-1.13461E-2</v>
      </c>
      <c r="DC18" s="24">
        <v>1.7521399999999999E-2</v>
      </c>
      <c r="DD18" s="24">
        <v>3.8262000000000001E-3</v>
      </c>
      <c r="DE18" s="24">
        <v>6.9360000000000003E-3</v>
      </c>
      <c r="DF18" s="24">
        <v>9.4973999999999996E-3</v>
      </c>
      <c r="DG18" s="24">
        <v>3.33064E-2</v>
      </c>
      <c r="DH18" s="24">
        <v>3.3328200000000002E-2</v>
      </c>
      <c r="DI18" s="24">
        <v>6.7496100000000003E-2</v>
      </c>
      <c r="DJ18" s="24">
        <v>0.113701</v>
      </c>
      <c r="DK18" s="24">
        <v>0.12662979999999999</v>
      </c>
      <c r="DL18" s="24">
        <v>0.16421549999999999</v>
      </c>
      <c r="DM18" s="24">
        <v>0.194941</v>
      </c>
      <c r="DN18" s="24">
        <v>0.17731069999999999</v>
      </c>
      <c r="DO18" s="24">
        <v>0.16390489999999999</v>
      </c>
      <c r="DP18" s="24">
        <v>0.1680074</v>
      </c>
      <c r="DQ18" s="24">
        <v>3.5477300000000003E-2</v>
      </c>
      <c r="DR18" s="24">
        <v>-3.0184000000000001E-3</v>
      </c>
      <c r="DS18" s="24">
        <v>-1.21867E-2</v>
      </c>
      <c r="DT18" s="24">
        <v>-1.16782E-2</v>
      </c>
      <c r="DU18" s="24">
        <v>-3.0421799999999999E-2</v>
      </c>
      <c r="DV18" s="24">
        <v>-1.7408900000000001E-2</v>
      </c>
      <c r="DW18" s="24">
        <v>1.9889500000000001E-2</v>
      </c>
      <c r="DX18" s="24">
        <v>2.05288E-2</v>
      </c>
      <c r="DY18" s="24">
        <v>2.66425E-2</v>
      </c>
      <c r="DZ18" s="24">
        <v>1.0169999999999999E-3</v>
      </c>
      <c r="EA18" s="24">
        <v>2.7733299999999999E-2</v>
      </c>
      <c r="EB18" s="24">
        <v>1.25849E-2</v>
      </c>
      <c r="EC18" s="24">
        <v>1.6534699999999999E-2</v>
      </c>
      <c r="ED18" s="24">
        <v>1.91144E-2</v>
      </c>
      <c r="EE18" s="24">
        <v>4.4430999999999998E-2</v>
      </c>
      <c r="EF18" s="24">
        <v>4.5963900000000002E-2</v>
      </c>
      <c r="EG18" s="24">
        <v>8.15752E-2</v>
      </c>
      <c r="EH18" s="24">
        <v>0.12914610000000001</v>
      </c>
      <c r="EI18" s="24">
        <v>0.14347019999999999</v>
      </c>
      <c r="EJ18" s="24">
        <v>0.18231800000000001</v>
      </c>
      <c r="EK18" s="24">
        <v>0.2133562</v>
      </c>
      <c r="EL18" s="24">
        <v>0.19618740000000001</v>
      </c>
      <c r="EM18" s="24">
        <v>0.18380289999999999</v>
      </c>
      <c r="EN18" s="24">
        <v>0.1877537</v>
      </c>
      <c r="EO18" s="24">
        <v>5.5391000000000003E-2</v>
      </c>
      <c r="EP18" s="24">
        <v>1.65317E-2</v>
      </c>
      <c r="EQ18" s="24">
        <v>6.8545999999999998E-3</v>
      </c>
      <c r="ER18" s="24">
        <v>6.4193000000000002E-3</v>
      </c>
      <c r="ES18" s="24">
        <v>-1.3695300000000001E-2</v>
      </c>
      <c r="ET18" s="24">
        <v>-1.5605E-3</v>
      </c>
      <c r="EU18" s="24">
        <v>73.32732</v>
      </c>
      <c r="EV18" s="24">
        <v>72.666120000000006</v>
      </c>
      <c r="EW18" s="24">
        <v>72.216980000000007</v>
      </c>
      <c r="EX18" s="24">
        <v>71.913449999999997</v>
      </c>
      <c r="EY18" s="24">
        <v>72.100489999999994</v>
      </c>
      <c r="EZ18" s="24">
        <v>71.968010000000007</v>
      </c>
      <c r="FA18" s="24">
        <v>71.379409999999993</v>
      </c>
      <c r="FB18" s="24">
        <v>71.331419999999994</v>
      </c>
      <c r="FC18" s="24">
        <v>74.683350000000004</v>
      </c>
      <c r="FD18" s="24">
        <v>78.339619999999996</v>
      </c>
      <c r="FE18" s="24">
        <v>81.999179999999996</v>
      </c>
      <c r="FF18" s="24">
        <v>85.028310000000005</v>
      </c>
      <c r="FG18" s="24">
        <v>87.205910000000003</v>
      </c>
      <c r="FH18" s="24">
        <v>86.526660000000007</v>
      </c>
      <c r="FI18" s="24">
        <v>86.940929999999994</v>
      </c>
      <c r="FJ18" s="24">
        <v>85.270709999999994</v>
      </c>
      <c r="FK18" s="24">
        <v>85.201809999999995</v>
      </c>
      <c r="FL18" s="24">
        <v>84.707949999999997</v>
      </c>
      <c r="FM18" s="24">
        <v>83.694829999999996</v>
      </c>
      <c r="FN18" s="24">
        <v>78.708370000000002</v>
      </c>
      <c r="FO18" s="24">
        <v>76.055790000000002</v>
      </c>
      <c r="FP18" s="24">
        <v>74.945849999999993</v>
      </c>
      <c r="FQ18" s="24">
        <v>73.606639999999999</v>
      </c>
      <c r="FR18" s="24">
        <v>72.374080000000006</v>
      </c>
      <c r="FS18" s="24">
        <v>0.25824940000000002</v>
      </c>
      <c r="FT18" s="24"/>
      <c r="FU18" s="24">
        <v>1.9111400000000001E-2</v>
      </c>
    </row>
    <row r="19" spans="1:177" x14ac:dyDescent="0.2">
      <c r="A19" s="14" t="s">
        <v>229</v>
      </c>
      <c r="B19" s="14" t="s">
        <v>199</v>
      </c>
      <c r="C19" s="14" t="s">
        <v>225</v>
      </c>
      <c r="D19" s="36" t="s">
        <v>231</v>
      </c>
      <c r="E19" s="25" t="s">
        <v>220</v>
      </c>
      <c r="F19" s="25">
        <v>2849</v>
      </c>
      <c r="G19" s="24">
        <v>0.99323609999999996</v>
      </c>
      <c r="H19" s="24">
        <v>0.88494879999999998</v>
      </c>
      <c r="I19" s="24">
        <v>0.80835429999999997</v>
      </c>
      <c r="J19" s="24">
        <v>0.74506090000000003</v>
      </c>
      <c r="K19" s="24">
        <v>0.68784500000000004</v>
      </c>
      <c r="L19" s="24">
        <v>0.67916359999999998</v>
      </c>
      <c r="M19" s="24">
        <v>0.71630689999999997</v>
      </c>
      <c r="N19" s="24">
        <v>0.75496969999999997</v>
      </c>
      <c r="O19" s="24">
        <v>0.7911956</v>
      </c>
      <c r="P19" s="24">
        <v>0.85269550000000005</v>
      </c>
      <c r="Q19" s="24">
        <v>0.9158596</v>
      </c>
      <c r="R19" s="24">
        <v>1.0157320000000001</v>
      </c>
      <c r="S19" s="24">
        <v>1.133383</v>
      </c>
      <c r="T19" s="24">
        <v>1.2292350000000001</v>
      </c>
      <c r="U19" s="24">
        <v>1.285307</v>
      </c>
      <c r="V19" s="24">
        <v>1.3823639999999999</v>
      </c>
      <c r="W19" s="24">
        <v>1.439465</v>
      </c>
      <c r="X19" s="24">
        <v>1.450116</v>
      </c>
      <c r="Y19" s="24">
        <v>1.5196769999999999</v>
      </c>
      <c r="Z19" s="24">
        <v>1.536017</v>
      </c>
      <c r="AA19" s="24">
        <v>1.568333</v>
      </c>
      <c r="AB19" s="24">
        <v>1.5114780000000001</v>
      </c>
      <c r="AC19" s="24">
        <v>1.419106</v>
      </c>
      <c r="AD19" s="24">
        <v>1.262189</v>
      </c>
      <c r="AE19" s="24">
        <v>-6.2611600000000003E-2</v>
      </c>
      <c r="AF19" s="24">
        <v>-5.9163100000000003E-2</v>
      </c>
      <c r="AG19" s="24">
        <v>-3.2434699999999997E-2</v>
      </c>
      <c r="AH19" s="24">
        <v>-2.52783E-2</v>
      </c>
      <c r="AI19" s="24">
        <v>-3.5355600000000001E-2</v>
      </c>
      <c r="AJ19" s="24">
        <v>-1.6737499999999999E-2</v>
      </c>
      <c r="AK19" s="24">
        <v>-1.5606200000000001E-2</v>
      </c>
      <c r="AL19" s="24">
        <v>-3.0450999999999999E-2</v>
      </c>
      <c r="AM19" s="24">
        <v>-6.9052000000000002E-3</v>
      </c>
      <c r="AN19" s="24">
        <v>-3.3100999999999998E-3</v>
      </c>
      <c r="AO19" s="24">
        <v>-2.2123999999999998E-3</v>
      </c>
      <c r="AP19" s="24">
        <v>8.4254700000000002E-2</v>
      </c>
      <c r="AQ19" s="24">
        <v>0.12757360000000001</v>
      </c>
      <c r="AR19" s="24">
        <v>0.112598</v>
      </c>
      <c r="AS19" s="24">
        <v>0.18356929999999999</v>
      </c>
      <c r="AT19" s="24">
        <v>0.1953607</v>
      </c>
      <c r="AU19" s="24">
        <v>0.18583939999999999</v>
      </c>
      <c r="AV19" s="24">
        <v>0.14070820000000001</v>
      </c>
      <c r="AW19" s="24">
        <v>-2.2393E-2</v>
      </c>
      <c r="AX19" s="24">
        <v>-7.08231E-2</v>
      </c>
      <c r="AY19" s="24">
        <v>-0.10187549999999999</v>
      </c>
      <c r="AZ19" s="24">
        <v>-0.13936670000000001</v>
      </c>
      <c r="BA19" s="24">
        <v>-0.10345269999999999</v>
      </c>
      <c r="BB19" s="24">
        <v>-0.1009304</v>
      </c>
      <c r="BC19" s="24">
        <v>-4.69165E-2</v>
      </c>
      <c r="BD19" s="24">
        <v>-4.4815800000000003E-2</v>
      </c>
      <c r="BE19" s="24">
        <v>-1.9767099999999999E-2</v>
      </c>
      <c r="BF19" s="24">
        <v>-1.4262499999999999E-2</v>
      </c>
      <c r="BG19" s="24">
        <v>-2.56785E-2</v>
      </c>
      <c r="BH19" s="24">
        <v>-7.5646999999999997E-3</v>
      </c>
      <c r="BI19" s="24">
        <v>-6.3493000000000004E-3</v>
      </c>
      <c r="BJ19" s="24">
        <v>-1.96816E-2</v>
      </c>
      <c r="BK19" s="24">
        <v>5.0393E-3</v>
      </c>
      <c r="BL19" s="24">
        <v>1.12909E-2</v>
      </c>
      <c r="BM19" s="24">
        <v>1.41377E-2</v>
      </c>
      <c r="BN19" s="24">
        <v>0.1026286</v>
      </c>
      <c r="BO19" s="24">
        <v>0.14786350000000001</v>
      </c>
      <c r="BP19" s="24">
        <v>0.13403119999999999</v>
      </c>
      <c r="BQ19" s="24">
        <v>0.20585809999999999</v>
      </c>
      <c r="BR19" s="24">
        <v>0.218782</v>
      </c>
      <c r="BS19" s="24">
        <v>0.20988619999999999</v>
      </c>
      <c r="BT19" s="24">
        <v>0.16469449999999999</v>
      </c>
      <c r="BU19" s="24">
        <v>2.947E-3</v>
      </c>
      <c r="BV19" s="24">
        <v>-4.5594700000000002E-2</v>
      </c>
      <c r="BW19" s="24">
        <v>-7.7788999999999997E-2</v>
      </c>
      <c r="BX19" s="24">
        <v>-0.1160061</v>
      </c>
      <c r="BY19" s="24">
        <v>-8.1980200000000003E-2</v>
      </c>
      <c r="BZ19" s="24">
        <v>-8.1671099999999996E-2</v>
      </c>
      <c r="CA19" s="24">
        <v>-3.6046099999999998E-2</v>
      </c>
      <c r="CB19" s="24">
        <v>-3.4878899999999997E-2</v>
      </c>
      <c r="CC19" s="24">
        <v>-1.0993599999999999E-2</v>
      </c>
      <c r="CD19" s="24">
        <v>-6.6331000000000003E-3</v>
      </c>
      <c r="CE19" s="24">
        <v>-1.8976199999999999E-2</v>
      </c>
      <c r="CF19" s="24">
        <v>-1.2116E-3</v>
      </c>
      <c r="CG19" s="24">
        <v>6.2100000000000005E-5</v>
      </c>
      <c r="CH19" s="24">
        <v>-1.22227E-2</v>
      </c>
      <c r="CI19" s="24">
        <v>1.33121E-2</v>
      </c>
      <c r="CJ19" s="24">
        <v>2.1403499999999999E-2</v>
      </c>
      <c r="CK19" s="24">
        <v>2.54617E-2</v>
      </c>
      <c r="CL19" s="24">
        <v>0.11535430000000001</v>
      </c>
      <c r="CM19" s="24">
        <v>0.16191620000000001</v>
      </c>
      <c r="CN19" s="24">
        <v>0.1488758</v>
      </c>
      <c r="CO19" s="24">
        <v>0.2212952</v>
      </c>
      <c r="CP19" s="24">
        <v>0.2350035</v>
      </c>
      <c r="CQ19" s="24">
        <v>0.22654079999999999</v>
      </c>
      <c r="CR19" s="24">
        <v>0.1813073</v>
      </c>
      <c r="CS19" s="24">
        <v>2.0497499999999998E-2</v>
      </c>
      <c r="CT19" s="24">
        <v>-2.81216E-2</v>
      </c>
      <c r="CU19" s="24">
        <v>-6.1106800000000003E-2</v>
      </c>
      <c r="CV19" s="24">
        <v>-9.9826600000000001E-2</v>
      </c>
      <c r="CW19" s="24">
        <v>-6.7108399999999999E-2</v>
      </c>
      <c r="CX19" s="24">
        <v>-6.8332199999999996E-2</v>
      </c>
      <c r="CY19" s="24">
        <v>-2.5175699999999999E-2</v>
      </c>
      <c r="CZ19" s="24">
        <v>-2.4941999999999999E-2</v>
      </c>
      <c r="DA19" s="24">
        <v>-2.2200000000000002E-3</v>
      </c>
      <c r="DB19" s="24">
        <v>9.9639999999999993E-4</v>
      </c>
      <c r="DC19" s="24">
        <v>-1.2273900000000001E-2</v>
      </c>
      <c r="DD19" s="24">
        <v>5.1414E-3</v>
      </c>
      <c r="DE19" s="24">
        <v>6.4733999999999998E-3</v>
      </c>
      <c r="DF19" s="24">
        <v>-4.7638000000000003E-3</v>
      </c>
      <c r="DG19" s="24">
        <v>2.1584900000000001E-2</v>
      </c>
      <c r="DH19" s="24">
        <v>3.1516099999999998E-2</v>
      </c>
      <c r="DI19" s="24">
        <v>3.67858E-2</v>
      </c>
      <c r="DJ19" s="24">
        <v>0.1280799</v>
      </c>
      <c r="DK19" s="24">
        <v>0.17596899999999999</v>
      </c>
      <c r="DL19" s="24">
        <v>0.16372039999999999</v>
      </c>
      <c r="DM19" s="24">
        <v>0.23673230000000001</v>
      </c>
      <c r="DN19" s="24">
        <v>0.25122499999999998</v>
      </c>
      <c r="DO19" s="24">
        <v>0.24319550000000001</v>
      </c>
      <c r="DP19" s="24">
        <v>0.19792009999999999</v>
      </c>
      <c r="DQ19" s="24">
        <v>3.8047999999999998E-2</v>
      </c>
      <c r="DR19" s="24">
        <v>-1.06485E-2</v>
      </c>
      <c r="DS19" s="24">
        <v>-4.4424600000000002E-2</v>
      </c>
      <c r="DT19" s="24">
        <v>-8.3647100000000002E-2</v>
      </c>
      <c r="DU19" s="24">
        <v>-5.2236600000000001E-2</v>
      </c>
      <c r="DV19" s="24">
        <v>-5.4993199999999999E-2</v>
      </c>
      <c r="DW19" s="24">
        <v>-9.4804999999999993E-3</v>
      </c>
      <c r="DX19" s="24">
        <v>-1.05948E-2</v>
      </c>
      <c r="DY19" s="24">
        <v>1.04476E-2</v>
      </c>
      <c r="DZ19" s="24">
        <v>1.20121E-2</v>
      </c>
      <c r="EA19" s="24">
        <v>-2.5967999999999998E-3</v>
      </c>
      <c r="EB19" s="24">
        <v>1.4314199999999999E-2</v>
      </c>
      <c r="EC19" s="24">
        <v>1.5730399999999999E-2</v>
      </c>
      <c r="ED19" s="24">
        <v>6.0055999999999998E-3</v>
      </c>
      <c r="EE19" s="24">
        <v>3.3529499999999997E-2</v>
      </c>
      <c r="EF19" s="24">
        <v>4.6116999999999998E-2</v>
      </c>
      <c r="EG19" s="24">
        <v>5.31359E-2</v>
      </c>
      <c r="EH19" s="24">
        <v>0.1464538</v>
      </c>
      <c r="EI19" s="24">
        <v>0.19625889999999999</v>
      </c>
      <c r="EJ19" s="24">
        <v>0.1851537</v>
      </c>
      <c r="EK19" s="24">
        <v>0.2590211</v>
      </c>
      <c r="EL19" s="24">
        <v>0.27464620000000001</v>
      </c>
      <c r="EM19" s="24">
        <v>0.26724229999999999</v>
      </c>
      <c r="EN19" s="24">
        <v>0.2219064</v>
      </c>
      <c r="EO19" s="24">
        <v>6.3388E-2</v>
      </c>
      <c r="EP19" s="24">
        <v>1.45799E-2</v>
      </c>
      <c r="EQ19" s="24">
        <v>-2.0338100000000001E-2</v>
      </c>
      <c r="ER19" s="24">
        <v>-6.02865E-2</v>
      </c>
      <c r="ES19" s="24">
        <v>-3.0764099999999999E-2</v>
      </c>
      <c r="ET19" s="24">
        <v>-3.5733899999999999E-2</v>
      </c>
      <c r="EU19" s="24">
        <v>72.975800000000007</v>
      </c>
      <c r="EV19" s="24">
        <v>74.159549999999996</v>
      </c>
      <c r="EW19" s="24">
        <v>72.926580000000001</v>
      </c>
      <c r="EX19" s="24">
        <v>72.823620000000005</v>
      </c>
      <c r="EY19" s="24">
        <v>71.993030000000005</v>
      </c>
      <c r="EZ19" s="24">
        <v>72.107470000000006</v>
      </c>
      <c r="FA19" s="24">
        <v>72.473749999999995</v>
      </c>
      <c r="FB19" s="24">
        <v>72.578749999999999</v>
      </c>
      <c r="FC19" s="24">
        <v>78.461039999999997</v>
      </c>
      <c r="FD19" s="24">
        <v>86.270709999999994</v>
      </c>
      <c r="FE19" s="24">
        <v>91.695660000000004</v>
      </c>
      <c r="FF19" s="24">
        <v>93.946680000000001</v>
      </c>
      <c r="FG19" s="24">
        <v>94.102130000000002</v>
      </c>
      <c r="FH19" s="24">
        <v>93.562349999999995</v>
      </c>
      <c r="FI19" s="24">
        <v>93.275630000000007</v>
      </c>
      <c r="FJ19" s="24">
        <v>92.729699999999994</v>
      </c>
      <c r="FK19" s="24">
        <v>91.789990000000003</v>
      </c>
      <c r="FL19" s="24">
        <v>89.610339999999994</v>
      </c>
      <c r="FM19" s="24">
        <v>87.078749999999999</v>
      </c>
      <c r="FN19" s="24">
        <v>84.477440000000001</v>
      </c>
      <c r="FO19" s="24">
        <v>81.080799999999996</v>
      </c>
      <c r="FP19" s="24">
        <v>80.262100000000004</v>
      </c>
      <c r="FQ19" s="24">
        <v>79.374489999999994</v>
      </c>
      <c r="FR19" s="24">
        <v>78.338800000000006</v>
      </c>
      <c r="FS19" s="24">
        <v>0.32970650000000001</v>
      </c>
      <c r="FT19" s="24"/>
      <c r="FU19" s="24">
        <v>2.34585E-2</v>
      </c>
    </row>
    <row r="20" spans="1:177" x14ac:dyDescent="0.2">
      <c r="A20" s="14" t="s">
        <v>229</v>
      </c>
      <c r="B20" s="14" t="s">
        <v>199</v>
      </c>
      <c r="C20" s="14" t="s">
        <v>225</v>
      </c>
      <c r="D20" s="36" t="s">
        <v>232</v>
      </c>
      <c r="E20" s="25" t="s">
        <v>220</v>
      </c>
      <c r="F20" s="25">
        <v>2857</v>
      </c>
      <c r="G20" s="24">
        <v>1.1489320000000001</v>
      </c>
      <c r="H20" s="24">
        <v>1.0269839999999999</v>
      </c>
      <c r="I20" s="24">
        <v>0.94662740000000001</v>
      </c>
      <c r="J20" s="24">
        <v>0.86055000000000004</v>
      </c>
      <c r="K20" s="24">
        <v>0.80219759999999996</v>
      </c>
      <c r="L20" s="24">
        <v>0.77216689999999999</v>
      </c>
      <c r="M20" s="24">
        <v>0.75898350000000003</v>
      </c>
      <c r="N20" s="24">
        <v>0.81403009999999998</v>
      </c>
      <c r="O20" s="24">
        <v>0.89465749999999999</v>
      </c>
      <c r="P20" s="24">
        <v>1.003868</v>
      </c>
      <c r="Q20" s="24">
        <v>1.089993</v>
      </c>
      <c r="R20" s="24">
        <v>1.19563</v>
      </c>
      <c r="S20" s="24">
        <v>1.3241309999999999</v>
      </c>
      <c r="T20" s="24">
        <v>1.40028</v>
      </c>
      <c r="U20" s="24">
        <v>1.4316930000000001</v>
      </c>
      <c r="V20" s="24">
        <v>1.5052620000000001</v>
      </c>
      <c r="W20" s="24">
        <v>1.5340879999999999</v>
      </c>
      <c r="X20" s="24">
        <v>1.5300039999999999</v>
      </c>
      <c r="Y20" s="24">
        <v>1.568665</v>
      </c>
      <c r="Z20" s="24">
        <v>1.5837239999999999</v>
      </c>
      <c r="AA20" s="24">
        <v>1.6226050000000001</v>
      </c>
      <c r="AB20" s="24">
        <v>1.599637</v>
      </c>
      <c r="AC20" s="24">
        <v>1.5112669999999999</v>
      </c>
      <c r="AD20" s="24">
        <v>1.3959410000000001</v>
      </c>
      <c r="AE20" s="24">
        <v>-8.3653900000000003E-2</v>
      </c>
      <c r="AF20" s="24">
        <v>-8.2236000000000004E-2</v>
      </c>
      <c r="AG20" s="24">
        <v>-6.7338899999999993E-2</v>
      </c>
      <c r="AH20" s="24">
        <v>-6.53701E-2</v>
      </c>
      <c r="AI20" s="24">
        <v>-3.89416E-2</v>
      </c>
      <c r="AJ20" s="24">
        <v>-1.1049E-3</v>
      </c>
      <c r="AK20" s="24">
        <v>5.4375999999999999E-3</v>
      </c>
      <c r="AL20" s="24">
        <v>-1.6444299999999999E-2</v>
      </c>
      <c r="AM20" s="24">
        <v>-6.5527699999999994E-2</v>
      </c>
      <c r="AN20" s="24">
        <v>-5.5401600000000002E-2</v>
      </c>
      <c r="AO20" s="24">
        <v>-5.9776700000000002E-2</v>
      </c>
      <c r="AP20" s="24">
        <v>8.2163100000000003E-2</v>
      </c>
      <c r="AQ20" s="24">
        <v>0.13853099999999999</v>
      </c>
      <c r="AR20" s="24">
        <v>0.1181229</v>
      </c>
      <c r="AS20" s="24">
        <v>0.119477</v>
      </c>
      <c r="AT20" s="24">
        <v>0.13707079999999999</v>
      </c>
      <c r="AU20" s="24">
        <v>0.1338406</v>
      </c>
      <c r="AV20" s="24">
        <v>0.1046644</v>
      </c>
      <c r="AW20" s="24">
        <v>-3.6830000000000001E-3</v>
      </c>
      <c r="AX20" s="24">
        <v>-4.4462000000000002E-2</v>
      </c>
      <c r="AY20" s="24">
        <v>-3.7817799999999999E-2</v>
      </c>
      <c r="AZ20" s="24">
        <v>-5.0647299999999999E-2</v>
      </c>
      <c r="BA20" s="24">
        <v>-6.4083799999999996E-2</v>
      </c>
      <c r="BB20" s="24">
        <v>-4.86107E-2</v>
      </c>
      <c r="BC20" s="24">
        <v>-6.4422400000000005E-2</v>
      </c>
      <c r="BD20" s="24">
        <v>-6.44903E-2</v>
      </c>
      <c r="BE20" s="24">
        <v>-5.0119999999999998E-2</v>
      </c>
      <c r="BF20" s="24">
        <v>-5.0493700000000002E-2</v>
      </c>
      <c r="BG20" s="24">
        <v>-2.5666000000000001E-2</v>
      </c>
      <c r="BH20" s="24">
        <v>1.0926099999999999E-2</v>
      </c>
      <c r="BI20" s="24">
        <v>1.6214099999999999E-2</v>
      </c>
      <c r="BJ20" s="24">
        <v>-4.4641000000000004E-3</v>
      </c>
      <c r="BK20" s="24">
        <v>-5.1416299999999998E-2</v>
      </c>
      <c r="BL20" s="24">
        <v>-3.90719E-2</v>
      </c>
      <c r="BM20" s="24">
        <v>-4.05866E-2</v>
      </c>
      <c r="BN20" s="24">
        <v>0.1025621</v>
      </c>
      <c r="BO20" s="24">
        <v>0.16118399999999999</v>
      </c>
      <c r="BP20" s="24">
        <v>0.14246490000000001</v>
      </c>
      <c r="BQ20" s="24">
        <v>0.1451962</v>
      </c>
      <c r="BR20" s="24">
        <v>0.16356370000000001</v>
      </c>
      <c r="BS20" s="24">
        <v>0.1592681</v>
      </c>
      <c r="BT20" s="24">
        <v>0.13004959999999999</v>
      </c>
      <c r="BU20" s="24">
        <v>2.2207500000000002E-2</v>
      </c>
      <c r="BV20" s="24">
        <v>-1.8674699999999999E-2</v>
      </c>
      <c r="BW20" s="24">
        <v>-1.29531E-2</v>
      </c>
      <c r="BX20" s="24">
        <v>-2.6643300000000002E-2</v>
      </c>
      <c r="BY20" s="24">
        <v>-4.18655E-2</v>
      </c>
      <c r="BZ20" s="24">
        <v>-2.7426800000000001E-2</v>
      </c>
      <c r="CA20" s="24">
        <v>-5.1102700000000001E-2</v>
      </c>
      <c r="CB20" s="24">
        <v>-5.2199700000000002E-2</v>
      </c>
      <c r="CC20" s="24">
        <v>-3.8194199999999998E-2</v>
      </c>
      <c r="CD20" s="24">
        <v>-4.0190400000000001E-2</v>
      </c>
      <c r="CE20" s="24">
        <v>-1.6471300000000001E-2</v>
      </c>
      <c r="CF20" s="24">
        <v>1.92588E-2</v>
      </c>
      <c r="CG20" s="24">
        <v>2.3677900000000002E-2</v>
      </c>
      <c r="CH20" s="24">
        <v>3.8333E-3</v>
      </c>
      <c r="CI20" s="24">
        <v>-4.1642800000000001E-2</v>
      </c>
      <c r="CJ20" s="24">
        <v>-2.7761999999999998E-2</v>
      </c>
      <c r="CK20" s="24">
        <v>-2.72956E-2</v>
      </c>
      <c r="CL20" s="24">
        <v>0.1166904</v>
      </c>
      <c r="CM20" s="24">
        <v>0.17687339999999999</v>
      </c>
      <c r="CN20" s="24">
        <v>0.1593241</v>
      </c>
      <c r="CO20" s="24">
        <v>0.1630093</v>
      </c>
      <c r="CP20" s="24">
        <v>0.18191270000000001</v>
      </c>
      <c r="CQ20" s="24">
        <v>0.17687919999999999</v>
      </c>
      <c r="CR20" s="24">
        <v>0.14763129999999999</v>
      </c>
      <c r="CS20" s="24">
        <v>4.0139099999999997E-2</v>
      </c>
      <c r="CT20" s="24">
        <v>-8.1450000000000001E-4</v>
      </c>
      <c r="CU20" s="24">
        <v>4.2681000000000004E-3</v>
      </c>
      <c r="CV20" s="24">
        <v>-1.00182E-2</v>
      </c>
      <c r="CW20" s="24">
        <v>-2.6477299999999999E-2</v>
      </c>
      <c r="CX20" s="24">
        <v>-1.27549E-2</v>
      </c>
      <c r="CY20" s="24">
        <v>-3.7782999999999997E-2</v>
      </c>
      <c r="CZ20" s="24">
        <v>-3.9909E-2</v>
      </c>
      <c r="DA20" s="24">
        <v>-2.6268400000000001E-2</v>
      </c>
      <c r="DB20" s="24">
        <v>-2.98871E-2</v>
      </c>
      <c r="DC20" s="24">
        <v>-7.2766999999999997E-3</v>
      </c>
      <c r="DD20" s="24">
        <v>2.7591500000000001E-2</v>
      </c>
      <c r="DE20" s="24">
        <v>3.1141700000000001E-2</v>
      </c>
      <c r="DF20" s="24">
        <v>1.2130699999999999E-2</v>
      </c>
      <c r="DG20" s="24">
        <v>-3.1869300000000003E-2</v>
      </c>
      <c r="DH20" s="24">
        <v>-1.6452100000000001E-2</v>
      </c>
      <c r="DI20" s="24">
        <v>-1.40047E-2</v>
      </c>
      <c r="DJ20" s="24">
        <v>0.13081880000000001</v>
      </c>
      <c r="DK20" s="24">
        <v>0.19256280000000001</v>
      </c>
      <c r="DL20" s="24">
        <v>0.17618329999999999</v>
      </c>
      <c r="DM20" s="24">
        <v>0.18082239999999999</v>
      </c>
      <c r="DN20" s="24">
        <v>0.20026160000000001</v>
      </c>
      <c r="DO20" s="24">
        <v>0.1944902</v>
      </c>
      <c r="DP20" s="24">
        <v>0.165213</v>
      </c>
      <c r="DQ20" s="24">
        <v>5.8070799999999999E-2</v>
      </c>
      <c r="DR20" s="24">
        <v>1.70457E-2</v>
      </c>
      <c r="DS20" s="24">
        <v>2.1489299999999999E-2</v>
      </c>
      <c r="DT20" s="24">
        <v>6.6068999999999998E-3</v>
      </c>
      <c r="DU20" s="24">
        <v>-1.1089E-2</v>
      </c>
      <c r="DV20" s="24">
        <v>1.9170999999999999E-3</v>
      </c>
      <c r="DW20" s="24">
        <v>-1.8551499999999999E-2</v>
      </c>
      <c r="DX20" s="24">
        <v>-2.21633E-2</v>
      </c>
      <c r="DY20" s="24">
        <v>-9.0494000000000008E-3</v>
      </c>
      <c r="DZ20" s="24">
        <v>-1.50107E-2</v>
      </c>
      <c r="EA20" s="24">
        <v>5.9988999999999997E-3</v>
      </c>
      <c r="EB20" s="24">
        <v>3.9622499999999998E-2</v>
      </c>
      <c r="EC20" s="24">
        <v>4.1918200000000003E-2</v>
      </c>
      <c r="ED20" s="24">
        <v>2.4110800000000002E-2</v>
      </c>
      <c r="EE20" s="24">
        <v>-1.77579E-2</v>
      </c>
      <c r="EF20" s="24">
        <v>-1.2239999999999999E-4</v>
      </c>
      <c r="EG20" s="24">
        <v>5.1853999999999997E-3</v>
      </c>
      <c r="EH20" s="24">
        <v>0.15121780000000001</v>
      </c>
      <c r="EI20" s="24">
        <v>0.21521580000000001</v>
      </c>
      <c r="EJ20" s="24">
        <v>0.20052529999999999</v>
      </c>
      <c r="EK20" s="24">
        <v>0.20654159999999999</v>
      </c>
      <c r="EL20" s="24">
        <v>0.2267546</v>
      </c>
      <c r="EM20" s="24">
        <v>0.21991769999999999</v>
      </c>
      <c r="EN20" s="24">
        <v>0.1905982</v>
      </c>
      <c r="EO20" s="24">
        <v>8.3961300000000003E-2</v>
      </c>
      <c r="EP20" s="24">
        <v>4.28329E-2</v>
      </c>
      <c r="EQ20" s="24">
        <v>4.6353999999999999E-2</v>
      </c>
      <c r="ER20" s="24">
        <v>3.06109E-2</v>
      </c>
      <c r="ES20" s="24">
        <v>1.11293E-2</v>
      </c>
      <c r="ET20" s="24">
        <v>2.3101E-2</v>
      </c>
      <c r="EU20" s="24">
        <v>77.046350000000004</v>
      </c>
      <c r="EV20" s="24">
        <v>76.114850000000004</v>
      </c>
      <c r="EW20" s="24">
        <v>75.689499999999995</v>
      </c>
      <c r="EX20" s="24">
        <v>75.317059999999998</v>
      </c>
      <c r="EY20" s="24">
        <v>74.60951</v>
      </c>
      <c r="EZ20" s="24">
        <v>73.542659999999998</v>
      </c>
      <c r="FA20" s="24">
        <v>73.106639999999999</v>
      </c>
      <c r="FB20" s="24">
        <v>73.155460000000005</v>
      </c>
      <c r="FC20" s="24">
        <v>76.005740000000003</v>
      </c>
      <c r="FD20" s="24">
        <v>80.656270000000006</v>
      </c>
      <c r="FE20" s="24">
        <v>86.345770000000002</v>
      </c>
      <c r="FF20" s="24">
        <v>89.73339</v>
      </c>
      <c r="FG20" s="24">
        <v>93.069730000000007</v>
      </c>
      <c r="FH20" s="24">
        <v>94.756770000000003</v>
      </c>
      <c r="FI20" s="24">
        <v>92.538150000000002</v>
      </c>
      <c r="FJ20" s="24">
        <v>91.116900000000001</v>
      </c>
      <c r="FK20" s="24">
        <v>91.58614</v>
      </c>
      <c r="FL20" s="24">
        <v>91.426990000000004</v>
      </c>
      <c r="FM20" s="24">
        <v>89.602549999999994</v>
      </c>
      <c r="FN20" s="24">
        <v>87.289169999999999</v>
      </c>
      <c r="FO20" s="24">
        <v>84.62182</v>
      </c>
      <c r="FP20" s="24">
        <v>84.977850000000004</v>
      </c>
      <c r="FQ20" s="24">
        <v>86.535679999999999</v>
      </c>
      <c r="FR20" s="24">
        <v>87.100899999999996</v>
      </c>
      <c r="FS20" s="24">
        <v>0.4019354</v>
      </c>
      <c r="FT20" s="24"/>
      <c r="FU20" s="24">
        <v>2.69906E-2</v>
      </c>
    </row>
    <row r="21" spans="1:177" x14ac:dyDescent="0.2">
      <c r="A21" s="14" t="s">
        <v>229</v>
      </c>
      <c r="B21" s="14" t="s">
        <v>199</v>
      </c>
      <c r="C21" s="14" t="s">
        <v>225</v>
      </c>
      <c r="D21" s="36" t="s">
        <v>267</v>
      </c>
      <c r="E21" s="25" t="s">
        <v>220</v>
      </c>
      <c r="F21" s="25">
        <v>2846.5</v>
      </c>
      <c r="G21" s="24">
        <v>0.99189680000000002</v>
      </c>
      <c r="H21" s="24">
        <v>0.88876370000000005</v>
      </c>
      <c r="I21" s="24">
        <v>0.80765929999999997</v>
      </c>
      <c r="J21" s="24">
        <v>0.73969260000000003</v>
      </c>
      <c r="K21" s="24">
        <v>0.69605830000000002</v>
      </c>
      <c r="L21" s="24">
        <v>0.68122539999999998</v>
      </c>
      <c r="M21" s="24">
        <v>0.7259042</v>
      </c>
      <c r="N21" s="24">
        <v>0.75247569999999997</v>
      </c>
      <c r="O21" s="24">
        <v>0.7753951</v>
      </c>
      <c r="P21" s="24">
        <v>0.81824240000000004</v>
      </c>
      <c r="Q21" s="24">
        <v>0.87236630000000004</v>
      </c>
      <c r="R21" s="24">
        <v>0.94968350000000001</v>
      </c>
      <c r="S21" s="24">
        <v>1.055574</v>
      </c>
      <c r="T21" s="24">
        <v>1.1430640000000001</v>
      </c>
      <c r="U21" s="24">
        <v>1.184083</v>
      </c>
      <c r="V21" s="24">
        <v>1.262257</v>
      </c>
      <c r="W21" s="24">
        <v>1.3235110000000001</v>
      </c>
      <c r="X21" s="24">
        <v>1.351324</v>
      </c>
      <c r="Y21" s="24">
        <v>1.429576</v>
      </c>
      <c r="Z21" s="24">
        <v>1.4728399999999999</v>
      </c>
      <c r="AA21" s="24">
        <v>1.5201640000000001</v>
      </c>
      <c r="AB21" s="24">
        <v>1.46278</v>
      </c>
      <c r="AC21" s="24">
        <v>1.348752</v>
      </c>
      <c r="AD21" s="24">
        <v>1.191708</v>
      </c>
      <c r="AE21" s="24">
        <v>-4.2641800000000001E-2</v>
      </c>
      <c r="AF21" s="24">
        <v>-4.0121700000000003E-2</v>
      </c>
      <c r="AG21" s="24">
        <v>-2.0982299999999999E-2</v>
      </c>
      <c r="AH21" s="24">
        <v>-3.0211200000000001E-2</v>
      </c>
      <c r="AI21" s="24">
        <v>-1.83457E-2</v>
      </c>
      <c r="AJ21" s="24">
        <v>-1.47204E-2</v>
      </c>
      <c r="AK21" s="24">
        <v>-1.35324E-2</v>
      </c>
      <c r="AL21" s="24">
        <v>-1.90717E-2</v>
      </c>
      <c r="AM21" s="24">
        <v>3.8332000000000001E-3</v>
      </c>
      <c r="AN21" s="24">
        <v>4.4650999999999996E-3</v>
      </c>
      <c r="AO21" s="24">
        <v>2.05563E-2</v>
      </c>
      <c r="AP21" s="24">
        <v>8.5337700000000002E-2</v>
      </c>
      <c r="AQ21" s="24">
        <v>0.1119816</v>
      </c>
      <c r="AR21" s="24">
        <v>0.1222471</v>
      </c>
      <c r="AS21" s="24">
        <v>0.17248720000000001</v>
      </c>
      <c r="AT21" s="24">
        <v>0.16934350000000001</v>
      </c>
      <c r="AU21" s="24">
        <v>0.15633469999999999</v>
      </c>
      <c r="AV21" s="24">
        <v>0.13638439999999999</v>
      </c>
      <c r="AW21" s="24">
        <v>-1.0585000000000001E-2</v>
      </c>
      <c r="AX21" s="24">
        <v>-5.2842699999999999E-2</v>
      </c>
      <c r="AY21" s="24">
        <v>-7.2960999999999998E-2</v>
      </c>
      <c r="AZ21" s="24">
        <v>-9.0337000000000001E-2</v>
      </c>
      <c r="BA21" s="24">
        <v>-8.0796800000000002E-2</v>
      </c>
      <c r="BB21" s="24">
        <v>-7.2680999999999996E-2</v>
      </c>
      <c r="BC21" s="24">
        <v>-2.9498199999999999E-2</v>
      </c>
      <c r="BD21" s="24">
        <v>-2.7707499999999999E-2</v>
      </c>
      <c r="BE21" s="24">
        <v>-1.0089900000000001E-2</v>
      </c>
      <c r="BF21" s="24">
        <v>-2.0202700000000001E-2</v>
      </c>
      <c r="BG21" s="24">
        <v>-1.0026E-2</v>
      </c>
      <c r="BH21" s="24">
        <v>-7.0431000000000001E-3</v>
      </c>
      <c r="BI21" s="24">
        <v>-5.4339000000000002E-3</v>
      </c>
      <c r="BJ21" s="24">
        <v>-1.05766E-2</v>
      </c>
      <c r="BK21" s="24">
        <v>1.30638E-2</v>
      </c>
      <c r="BL21" s="24">
        <v>1.5409900000000001E-2</v>
      </c>
      <c r="BM21" s="24">
        <v>3.2991100000000002E-2</v>
      </c>
      <c r="BN21" s="24">
        <v>9.9423399999999995E-2</v>
      </c>
      <c r="BO21" s="24">
        <v>0.12761420000000001</v>
      </c>
      <c r="BP21" s="24">
        <v>0.13880729999999999</v>
      </c>
      <c r="BQ21" s="24">
        <v>0.18977060000000001</v>
      </c>
      <c r="BR21" s="24">
        <v>0.18723119999999999</v>
      </c>
      <c r="BS21" s="24">
        <v>0.17523910000000001</v>
      </c>
      <c r="BT21" s="24">
        <v>0.15495639999999999</v>
      </c>
      <c r="BU21" s="24">
        <v>8.1296000000000007E-3</v>
      </c>
      <c r="BV21" s="24">
        <v>-3.4821499999999998E-2</v>
      </c>
      <c r="BW21" s="24">
        <v>-5.5402E-2</v>
      </c>
      <c r="BX21" s="24">
        <v>-7.36068E-2</v>
      </c>
      <c r="BY21" s="24">
        <v>-6.5294400000000002E-2</v>
      </c>
      <c r="BZ21" s="24">
        <v>-5.8311200000000001E-2</v>
      </c>
      <c r="CA21" s="24">
        <v>-2.0395E-2</v>
      </c>
      <c r="CB21" s="24">
        <v>-1.9109500000000001E-2</v>
      </c>
      <c r="CC21" s="24">
        <v>-2.5458E-3</v>
      </c>
      <c r="CD21" s="24">
        <v>-1.32709E-2</v>
      </c>
      <c r="CE21" s="24">
        <v>-4.2636999999999996E-3</v>
      </c>
      <c r="CF21" s="24">
        <v>-1.7258E-3</v>
      </c>
      <c r="CG21" s="24">
        <v>1.751E-4</v>
      </c>
      <c r="CH21" s="24">
        <v>-4.6930000000000001E-3</v>
      </c>
      <c r="CI21" s="24">
        <v>1.94568E-2</v>
      </c>
      <c r="CJ21" s="24">
        <v>2.2990099999999999E-2</v>
      </c>
      <c r="CK21" s="24">
        <v>4.1603399999999999E-2</v>
      </c>
      <c r="CL21" s="24">
        <v>0.109179</v>
      </c>
      <c r="CM21" s="24">
        <v>0.13844129999999999</v>
      </c>
      <c r="CN21" s="24">
        <v>0.15027679999999999</v>
      </c>
      <c r="CO21" s="24">
        <v>0.201741</v>
      </c>
      <c r="CP21" s="24">
        <v>0.19962009999999999</v>
      </c>
      <c r="CQ21" s="24">
        <v>0.18833220000000001</v>
      </c>
      <c r="CR21" s="24">
        <v>0.1678192</v>
      </c>
      <c r="CS21" s="24">
        <v>2.10913E-2</v>
      </c>
      <c r="CT21" s="24">
        <v>-2.2340200000000001E-2</v>
      </c>
      <c r="CU21" s="24">
        <v>-4.3240800000000003E-2</v>
      </c>
      <c r="CV21" s="24">
        <v>-6.2019499999999998E-2</v>
      </c>
      <c r="CW21" s="24">
        <v>-5.4557500000000002E-2</v>
      </c>
      <c r="CX21" s="24">
        <v>-4.83588E-2</v>
      </c>
      <c r="CY21" s="24">
        <v>-1.1291799999999999E-2</v>
      </c>
      <c r="CZ21" s="24">
        <v>-1.05115E-2</v>
      </c>
      <c r="DA21" s="24">
        <v>4.9982000000000004E-3</v>
      </c>
      <c r="DB21" s="24">
        <v>-6.339E-3</v>
      </c>
      <c r="DC21" s="24">
        <v>1.4985E-3</v>
      </c>
      <c r="DD21" s="24">
        <v>3.5913999999999998E-3</v>
      </c>
      <c r="DE21" s="24">
        <v>5.7841000000000004E-3</v>
      </c>
      <c r="DF21" s="24">
        <v>1.1906E-3</v>
      </c>
      <c r="DG21" s="24">
        <v>2.5849899999999999E-2</v>
      </c>
      <c r="DH21" s="24">
        <v>3.0570400000000001E-2</v>
      </c>
      <c r="DI21" s="24">
        <v>5.0215700000000002E-2</v>
      </c>
      <c r="DJ21" s="24">
        <v>0.1189347</v>
      </c>
      <c r="DK21" s="24">
        <v>0.14926829999999999</v>
      </c>
      <c r="DL21" s="24">
        <v>0.16174620000000001</v>
      </c>
      <c r="DM21" s="24">
        <v>0.2137114</v>
      </c>
      <c r="DN21" s="24">
        <v>0.212009</v>
      </c>
      <c r="DO21" s="24">
        <v>0.2014253</v>
      </c>
      <c r="DP21" s="24">
        <v>0.18068210000000001</v>
      </c>
      <c r="DQ21" s="24">
        <v>3.4052899999999997E-2</v>
      </c>
      <c r="DR21" s="24">
        <v>-9.8587999999999992E-3</v>
      </c>
      <c r="DS21" s="24">
        <v>-3.1079499999999999E-2</v>
      </c>
      <c r="DT21" s="24">
        <v>-5.0432200000000003E-2</v>
      </c>
      <c r="DU21" s="24">
        <v>-4.3820600000000001E-2</v>
      </c>
      <c r="DV21" s="24">
        <v>-3.84064E-2</v>
      </c>
      <c r="DW21" s="24">
        <v>1.8518E-3</v>
      </c>
      <c r="DX21" s="24">
        <v>1.9027E-3</v>
      </c>
      <c r="DY21" s="24">
        <v>1.5890600000000001E-2</v>
      </c>
      <c r="DZ21" s="24">
        <v>3.6695E-3</v>
      </c>
      <c r="EA21" s="24">
        <v>9.8181999999999992E-3</v>
      </c>
      <c r="EB21" s="24">
        <v>1.12687E-2</v>
      </c>
      <c r="EC21" s="24">
        <v>1.38826E-2</v>
      </c>
      <c r="ED21" s="24">
        <v>9.6856000000000008E-3</v>
      </c>
      <c r="EE21" s="24">
        <v>3.5080399999999998E-2</v>
      </c>
      <c r="EF21" s="24">
        <v>4.1515099999999999E-2</v>
      </c>
      <c r="EG21" s="24">
        <v>6.2650399999999995E-2</v>
      </c>
      <c r="EH21" s="24">
        <v>0.13302030000000001</v>
      </c>
      <c r="EI21" s="24">
        <v>0.16490089999999999</v>
      </c>
      <c r="EJ21" s="24">
        <v>0.1783064</v>
      </c>
      <c r="EK21" s="24">
        <v>0.2309947</v>
      </c>
      <c r="EL21" s="24">
        <v>0.22989660000000001</v>
      </c>
      <c r="EM21" s="24">
        <v>0.22032969999999999</v>
      </c>
      <c r="EN21" s="24">
        <v>0.19925409999999999</v>
      </c>
      <c r="EO21" s="24">
        <v>5.2767500000000002E-2</v>
      </c>
      <c r="EP21" s="24">
        <v>8.1623000000000008E-3</v>
      </c>
      <c r="EQ21" s="24">
        <v>-1.35205E-2</v>
      </c>
      <c r="ER21" s="24">
        <v>-3.3702000000000003E-2</v>
      </c>
      <c r="ES21" s="24">
        <v>-2.8318099999999999E-2</v>
      </c>
      <c r="ET21" s="24">
        <v>-2.4036700000000001E-2</v>
      </c>
      <c r="EU21" s="24">
        <v>73.151560000000003</v>
      </c>
      <c r="EV21" s="24">
        <v>73.412840000000003</v>
      </c>
      <c r="EW21" s="24">
        <v>72.571780000000004</v>
      </c>
      <c r="EX21" s="24">
        <v>72.368539999999996</v>
      </c>
      <c r="EY21" s="24">
        <v>72.046760000000006</v>
      </c>
      <c r="EZ21" s="24">
        <v>72.037729999999996</v>
      </c>
      <c r="FA21" s="24">
        <v>71.926569999999998</v>
      </c>
      <c r="FB21" s="24">
        <v>71.955089999999998</v>
      </c>
      <c r="FC21" s="24">
        <v>76.572190000000006</v>
      </c>
      <c r="FD21" s="24">
        <v>82.305170000000004</v>
      </c>
      <c r="FE21" s="24">
        <v>86.847409999999996</v>
      </c>
      <c r="FF21" s="24">
        <v>89.487489999999994</v>
      </c>
      <c r="FG21" s="24">
        <v>90.654020000000003</v>
      </c>
      <c r="FH21" s="24">
        <v>90.044510000000002</v>
      </c>
      <c r="FI21" s="24">
        <v>90.108279999999993</v>
      </c>
      <c r="FJ21" s="24">
        <v>89.000209999999996</v>
      </c>
      <c r="FK21" s="24">
        <v>88.495900000000006</v>
      </c>
      <c r="FL21" s="24">
        <v>87.159149999999997</v>
      </c>
      <c r="FM21" s="24">
        <v>85.386799999999994</v>
      </c>
      <c r="FN21" s="24">
        <v>81.5929</v>
      </c>
      <c r="FO21" s="24">
        <v>78.568299999999994</v>
      </c>
      <c r="FP21" s="24">
        <v>77.603970000000004</v>
      </c>
      <c r="FQ21" s="24">
        <v>76.490570000000005</v>
      </c>
      <c r="FR21" s="24">
        <v>75.356440000000006</v>
      </c>
      <c r="FS21" s="24">
        <v>0.26794820000000003</v>
      </c>
      <c r="FT21" s="24"/>
      <c r="FU21" s="24">
        <v>1.88539E-2</v>
      </c>
    </row>
    <row r="22" spans="1:177" x14ac:dyDescent="0.2">
      <c r="A22" s="14" t="s">
        <v>229</v>
      </c>
      <c r="B22" s="14" t="s">
        <v>199</v>
      </c>
      <c r="C22" s="14" t="s">
        <v>225</v>
      </c>
      <c r="D22" s="36" t="s">
        <v>233</v>
      </c>
      <c r="E22" s="25" t="s">
        <v>221</v>
      </c>
      <c r="F22" s="25">
        <v>2087</v>
      </c>
      <c r="G22" s="24">
        <v>1.15245</v>
      </c>
      <c r="H22" s="24">
        <v>1.011002</v>
      </c>
      <c r="I22" s="24">
        <v>0.90904770000000001</v>
      </c>
      <c r="J22" s="24">
        <v>0.84201800000000004</v>
      </c>
      <c r="K22" s="24">
        <v>0.81919609999999998</v>
      </c>
      <c r="L22" s="24">
        <v>0.82580569999999998</v>
      </c>
      <c r="M22" s="24">
        <v>0.87367530000000004</v>
      </c>
      <c r="N22" s="24">
        <v>0.86766799999999999</v>
      </c>
      <c r="O22" s="24">
        <v>0.85604659999999999</v>
      </c>
      <c r="P22" s="24">
        <v>0.90859460000000003</v>
      </c>
      <c r="Q22" s="24">
        <v>1.0176339999999999</v>
      </c>
      <c r="R22" s="24">
        <v>1.184247</v>
      </c>
      <c r="S22" s="24">
        <v>1.3642300000000001</v>
      </c>
      <c r="T22" s="24">
        <v>1.471957</v>
      </c>
      <c r="U22" s="24">
        <v>1.5323070000000001</v>
      </c>
      <c r="V22" s="24">
        <v>1.5967519999999999</v>
      </c>
      <c r="W22" s="24">
        <v>1.6974340000000001</v>
      </c>
      <c r="X22" s="24">
        <v>1.815582</v>
      </c>
      <c r="Y22" s="24">
        <v>1.9506920000000001</v>
      </c>
      <c r="Z22" s="24">
        <v>1.969516</v>
      </c>
      <c r="AA22" s="24">
        <v>1.959112</v>
      </c>
      <c r="AB22" s="24">
        <v>1.8065310000000001</v>
      </c>
      <c r="AC22" s="24">
        <v>1.595065</v>
      </c>
      <c r="AD22" s="24">
        <v>1.346908</v>
      </c>
      <c r="AE22" s="24">
        <v>-2.7711400000000001E-2</v>
      </c>
      <c r="AF22" s="24">
        <v>-6.0987999999999997E-3</v>
      </c>
      <c r="AG22" s="24">
        <v>-2.9475700000000001E-2</v>
      </c>
      <c r="AH22" s="24">
        <v>-3.6382699999999997E-2</v>
      </c>
      <c r="AI22" s="24">
        <v>-2.1802200000000001E-2</v>
      </c>
      <c r="AJ22" s="24">
        <v>-2.4920600000000001E-2</v>
      </c>
      <c r="AK22" s="24">
        <v>-2.6767099999999999E-2</v>
      </c>
      <c r="AL22" s="24">
        <v>-3.1382300000000002E-2</v>
      </c>
      <c r="AM22" s="24">
        <v>-2.9148400000000001E-2</v>
      </c>
      <c r="AN22" s="24">
        <v>-1.8386699999999999E-2</v>
      </c>
      <c r="AO22" s="24">
        <v>4.2297999999999997E-3</v>
      </c>
      <c r="AP22" s="24">
        <v>9.2151800000000006E-2</v>
      </c>
      <c r="AQ22" s="24">
        <v>0.12922839999999999</v>
      </c>
      <c r="AR22" s="24">
        <v>0.1061981</v>
      </c>
      <c r="AS22" s="24">
        <v>0.1778749</v>
      </c>
      <c r="AT22" s="24">
        <v>0.16520889999999999</v>
      </c>
      <c r="AU22" s="24">
        <v>0.1265106</v>
      </c>
      <c r="AV22" s="24">
        <v>0.188276</v>
      </c>
      <c r="AW22" s="24">
        <v>-5.7466000000000001E-3</v>
      </c>
      <c r="AX22" s="24">
        <v>-4.4634500000000001E-2</v>
      </c>
      <c r="AY22" s="24">
        <v>-7.3406399999999997E-2</v>
      </c>
      <c r="AZ22" s="24">
        <v>-0.1069761</v>
      </c>
      <c r="BA22" s="24">
        <v>-7.7999100000000002E-2</v>
      </c>
      <c r="BB22" s="24">
        <v>-0.10769629999999999</v>
      </c>
      <c r="BC22" s="24">
        <v>-8.1987999999999991E-3</v>
      </c>
      <c r="BD22" s="24">
        <v>1.0795600000000001E-2</v>
      </c>
      <c r="BE22" s="24">
        <v>-1.30986E-2</v>
      </c>
      <c r="BF22" s="24">
        <v>-2.0755200000000001E-2</v>
      </c>
      <c r="BG22" s="24">
        <v>-8.6563999999999999E-3</v>
      </c>
      <c r="BH22" s="24">
        <v>-1.1657799999999999E-2</v>
      </c>
      <c r="BI22" s="24">
        <v>-1.28086E-2</v>
      </c>
      <c r="BJ22" s="24">
        <v>-1.75763E-2</v>
      </c>
      <c r="BK22" s="24">
        <v>-1.39585E-2</v>
      </c>
      <c r="BL22" s="24">
        <v>-2.0400000000000001E-5</v>
      </c>
      <c r="BM22" s="24">
        <v>2.5237099999999998E-2</v>
      </c>
      <c r="BN22" s="24">
        <v>0.11622449999999999</v>
      </c>
      <c r="BO22" s="24">
        <v>0.1553321</v>
      </c>
      <c r="BP22" s="24">
        <v>0.13339960000000001</v>
      </c>
      <c r="BQ22" s="24">
        <v>0.2049783</v>
      </c>
      <c r="BR22" s="24">
        <v>0.1929883</v>
      </c>
      <c r="BS22" s="24">
        <v>0.1553406</v>
      </c>
      <c r="BT22" s="24">
        <v>0.2172618</v>
      </c>
      <c r="BU22" s="24">
        <v>2.4645799999999999E-2</v>
      </c>
      <c r="BV22" s="24">
        <v>-1.46427E-2</v>
      </c>
      <c r="BW22" s="24">
        <v>-4.4056499999999998E-2</v>
      </c>
      <c r="BX22" s="24">
        <v>-8.0734299999999995E-2</v>
      </c>
      <c r="BY22" s="24">
        <v>-5.4422999999999999E-2</v>
      </c>
      <c r="BZ22" s="24">
        <v>-8.6159100000000002E-2</v>
      </c>
      <c r="CA22" s="24">
        <v>5.3156000000000002E-3</v>
      </c>
      <c r="CB22" s="24">
        <v>2.2496599999999999E-2</v>
      </c>
      <c r="CC22" s="24">
        <v>-1.7558000000000001E-3</v>
      </c>
      <c r="CD22" s="24">
        <v>-9.9316999999999999E-3</v>
      </c>
      <c r="CE22" s="24">
        <v>4.484E-4</v>
      </c>
      <c r="CF22" s="24">
        <v>-2.4721000000000001E-3</v>
      </c>
      <c r="CG22" s="24">
        <v>-3.1410000000000001E-3</v>
      </c>
      <c r="CH22" s="24">
        <v>-8.0142000000000008E-3</v>
      </c>
      <c r="CI22" s="24">
        <v>-3.4380000000000001E-3</v>
      </c>
      <c r="CJ22" s="24">
        <v>1.2700100000000001E-2</v>
      </c>
      <c r="CK22" s="24">
        <v>3.9786799999999997E-2</v>
      </c>
      <c r="CL22" s="24">
        <v>0.13289719999999999</v>
      </c>
      <c r="CM22" s="24">
        <v>0.1734115</v>
      </c>
      <c r="CN22" s="24">
        <v>0.15223929999999999</v>
      </c>
      <c r="CO22" s="24">
        <v>0.22375010000000001</v>
      </c>
      <c r="CP22" s="24">
        <v>0.21222820000000001</v>
      </c>
      <c r="CQ22" s="24">
        <v>0.17530809999999999</v>
      </c>
      <c r="CR22" s="24">
        <v>0.2373373</v>
      </c>
      <c r="CS22" s="24">
        <v>4.5695399999999997E-2</v>
      </c>
      <c r="CT22" s="24">
        <v>6.1295000000000004E-3</v>
      </c>
      <c r="CU22" s="24">
        <v>-2.3728800000000001E-2</v>
      </c>
      <c r="CV22" s="24">
        <v>-6.2559299999999998E-2</v>
      </c>
      <c r="CW22" s="24">
        <v>-3.8094299999999998E-2</v>
      </c>
      <c r="CX22" s="24">
        <v>-7.1242399999999997E-2</v>
      </c>
      <c r="CY22" s="24">
        <v>1.883E-2</v>
      </c>
      <c r="CZ22" s="24">
        <v>3.4197600000000002E-2</v>
      </c>
      <c r="DA22" s="24">
        <v>9.587E-3</v>
      </c>
      <c r="DB22" s="24">
        <v>8.9190000000000005E-4</v>
      </c>
      <c r="DC22" s="24">
        <v>9.5531999999999995E-3</v>
      </c>
      <c r="DD22" s="24">
        <v>6.7137000000000004E-3</v>
      </c>
      <c r="DE22" s="24">
        <v>6.5266999999999999E-3</v>
      </c>
      <c r="DF22" s="24">
        <v>1.5478E-3</v>
      </c>
      <c r="DG22" s="24">
        <v>7.0825000000000003E-3</v>
      </c>
      <c r="DH22" s="24">
        <v>2.5420600000000002E-2</v>
      </c>
      <c r="DI22" s="24">
        <v>5.43364E-2</v>
      </c>
      <c r="DJ22" s="24">
        <v>0.14956990000000001</v>
      </c>
      <c r="DK22" s="24">
        <v>0.19149089999999999</v>
      </c>
      <c r="DL22" s="24">
        <v>0.17107900000000001</v>
      </c>
      <c r="DM22" s="24">
        <v>0.24252190000000001</v>
      </c>
      <c r="DN22" s="24">
        <v>0.23146820000000001</v>
      </c>
      <c r="DO22" s="24">
        <v>0.1952757</v>
      </c>
      <c r="DP22" s="24">
        <v>0.2574128</v>
      </c>
      <c r="DQ22" s="24">
        <v>6.6745100000000002E-2</v>
      </c>
      <c r="DR22" s="24">
        <v>2.6901700000000001E-2</v>
      </c>
      <c r="DS22" s="24">
        <v>-3.4012000000000001E-3</v>
      </c>
      <c r="DT22" s="24">
        <v>-4.4384199999999999E-2</v>
      </c>
      <c r="DU22" s="24">
        <v>-2.17656E-2</v>
      </c>
      <c r="DV22" s="24">
        <v>-5.6325800000000002E-2</v>
      </c>
      <c r="DW22" s="24">
        <v>3.8342599999999998E-2</v>
      </c>
      <c r="DX22" s="24">
        <v>5.1091999999999999E-2</v>
      </c>
      <c r="DY22" s="24">
        <v>2.59641E-2</v>
      </c>
      <c r="DZ22" s="24">
        <v>1.65194E-2</v>
      </c>
      <c r="EA22" s="24">
        <v>2.2699E-2</v>
      </c>
      <c r="EB22" s="24">
        <v>1.9976500000000001E-2</v>
      </c>
      <c r="EC22" s="24">
        <v>2.0485199999999999E-2</v>
      </c>
      <c r="ED22" s="24">
        <v>1.5353800000000001E-2</v>
      </c>
      <c r="EE22" s="24">
        <v>2.2272500000000001E-2</v>
      </c>
      <c r="EF22" s="24">
        <v>4.3787E-2</v>
      </c>
      <c r="EG22" s="24">
        <v>7.5343800000000002E-2</v>
      </c>
      <c r="EH22" s="24">
        <v>0.17364270000000001</v>
      </c>
      <c r="EI22" s="24">
        <v>0.2175946</v>
      </c>
      <c r="EJ22" s="24">
        <v>0.1982805</v>
      </c>
      <c r="EK22" s="24">
        <v>0.26962530000000001</v>
      </c>
      <c r="EL22" s="24">
        <v>0.25924760000000002</v>
      </c>
      <c r="EM22" s="24">
        <v>0.22410569999999999</v>
      </c>
      <c r="EN22" s="24">
        <v>0.2863986</v>
      </c>
      <c r="EO22" s="24">
        <v>9.7137500000000002E-2</v>
      </c>
      <c r="EP22" s="24">
        <v>5.68935E-2</v>
      </c>
      <c r="EQ22" s="24">
        <v>2.5948800000000001E-2</v>
      </c>
      <c r="ER22" s="24">
        <v>-1.8142399999999999E-2</v>
      </c>
      <c r="ES22" s="24">
        <v>1.8105E-3</v>
      </c>
      <c r="ET22" s="24">
        <v>-3.4788600000000003E-2</v>
      </c>
      <c r="EU22" s="24">
        <v>73.676770000000005</v>
      </c>
      <c r="EV22" s="24">
        <v>72.935109999999995</v>
      </c>
      <c r="EW22" s="24">
        <v>72.620980000000003</v>
      </c>
      <c r="EX22" s="24">
        <v>72.767740000000003</v>
      </c>
      <c r="EY22" s="24">
        <v>71.969679999999997</v>
      </c>
      <c r="EZ22" s="24">
        <v>71.752579999999995</v>
      </c>
      <c r="FA22" s="24">
        <v>70.934510000000003</v>
      </c>
      <c r="FB22" s="24">
        <v>71.000600000000006</v>
      </c>
      <c r="FC22" s="24">
        <v>75.787750000000003</v>
      </c>
      <c r="FD22" s="24">
        <v>82.350520000000003</v>
      </c>
      <c r="FE22" s="24">
        <v>87.217699999999994</v>
      </c>
      <c r="FF22" s="24">
        <v>91.872649999999993</v>
      </c>
      <c r="FG22" s="24">
        <v>95.258939999999996</v>
      </c>
      <c r="FH22" s="24">
        <v>95.344449999999995</v>
      </c>
      <c r="FI22" s="24">
        <v>93.799880000000002</v>
      </c>
      <c r="FJ22" s="24">
        <v>91.31474</v>
      </c>
      <c r="FK22" s="24">
        <v>88.751369999999994</v>
      </c>
      <c r="FL22" s="24">
        <v>89.168589999999995</v>
      </c>
      <c r="FM22" s="24">
        <v>86.810789999999997</v>
      </c>
      <c r="FN22" s="24">
        <v>83.474829999999997</v>
      </c>
      <c r="FO22" s="24">
        <v>79.34384</v>
      </c>
      <c r="FP22" s="24">
        <v>77.261979999999994</v>
      </c>
      <c r="FQ22" s="24">
        <v>75.89085</v>
      </c>
      <c r="FR22" s="24">
        <v>73.834440000000001</v>
      </c>
      <c r="FS22" s="24">
        <v>0.35878330000000003</v>
      </c>
      <c r="FT22" s="24"/>
      <c r="FU22" s="24">
        <v>2.78371E-2</v>
      </c>
    </row>
    <row r="23" spans="1:177" x14ac:dyDescent="0.2">
      <c r="A23" s="14" t="s">
        <v>229</v>
      </c>
      <c r="B23" s="14" t="s">
        <v>199</v>
      </c>
      <c r="C23" s="14" t="s">
        <v>225</v>
      </c>
      <c r="D23" s="36" t="s">
        <v>231</v>
      </c>
      <c r="E23" s="25" t="s">
        <v>221</v>
      </c>
      <c r="F23" s="25">
        <v>2090</v>
      </c>
      <c r="G23" s="24">
        <v>1.1276600000000001</v>
      </c>
      <c r="H23" s="24">
        <v>0.98664560000000001</v>
      </c>
      <c r="I23" s="24">
        <v>0.89224550000000002</v>
      </c>
      <c r="J23" s="24">
        <v>0.83101369999999997</v>
      </c>
      <c r="K23" s="24">
        <v>0.80880490000000005</v>
      </c>
      <c r="L23" s="24">
        <v>0.81517720000000005</v>
      </c>
      <c r="M23" s="24">
        <v>0.86426369999999997</v>
      </c>
      <c r="N23" s="24">
        <v>0.90181149999999999</v>
      </c>
      <c r="O23" s="24">
        <v>0.89658260000000001</v>
      </c>
      <c r="P23" s="24">
        <v>0.99115779999999998</v>
      </c>
      <c r="Q23" s="24">
        <v>1.14788</v>
      </c>
      <c r="R23" s="24">
        <v>1.3331679999999999</v>
      </c>
      <c r="S23" s="24">
        <v>1.512893</v>
      </c>
      <c r="T23" s="24">
        <v>1.7441819999999999</v>
      </c>
      <c r="U23" s="24">
        <v>1.82223</v>
      </c>
      <c r="V23" s="24">
        <v>1.9265490000000001</v>
      </c>
      <c r="W23" s="24">
        <v>1.9852399999999999</v>
      </c>
      <c r="X23" s="24">
        <v>2.0384899999999999</v>
      </c>
      <c r="Y23" s="24">
        <v>2.1125379999999998</v>
      </c>
      <c r="Z23" s="24">
        <v>2.0672060000000001</v>
      </c>
      <c r="AA23" s="24">
        <v>2.0167959999999998</v>
      </c>
      <c r="AB23" s="24">
        <v>1.91659</v>
      </c>
      <c r="AC23" s="24">
        <v>1.7354780000000001</v>
      </c>
      <c r="AD23" s="24">
        <v>1.5360849999999999</v>
      </c>
      <c r="AE23" s="24">
        <v>-0.1048497</v>
      </c>
      <c r="AF23" s="24">
        <v>-8.0567799999999995E-2</v>
      </c>
      <c r="AG23" s="24">
        <v>-7.3114700000000005E-2</v>
      </c>
      <c r="AH23" s="24">
        <v>-5.8212600000000003E-2</v>
      </c>
      <c r="AI23" s="24">
        <v>-5.01191E-2</v>
      </c>
      <c r="AJ23" s="24">
        <v>-4.55968E-2</v>
      </c>
      <c r="AK23" s="24">
        <v>-2.8824599999999999E-2</v>
      </c>
      <c r="AL23" s="24">
        <v>-2.8201899999999998E-2</v>
      </c>
      <c r="AM23" s="24">
        <v>-4.6504799999999999E-2</v>
      </c>
      <c r="AN23" s="24">
        <v>-3.1575800000000001E-2</v>
      </c>
      <c r="AO23" s="24">
        <v>-5.7544900000000003E-2</v>
      </c>
      <c r="AP23" s="24">
        <v>8.5241300000000006E-2</v>
      </c>
      <c r="AQ23" s="24">
        <v>0.1350074</v>
      </c>
      <c r="AR23" s="24">
        <v>0.182502</v>
      </c>
      <c r="AS23" s="24">
        <v>0.2150127</v>
      </c>
      <c r="AT23" s="24">
        <v>0.19731470000000001</v>
      </c>
      <c r="AU23" s="24">
        <v>0.2117136</v>
      </c>
      <c r="AV23" s="24">
        <v>0.21655360000000001</v>
      </c>
      <c r="AW23" s="24">
        <v>-2.2150199999999998E-2</v>
      </c>
      <c r="AX23" s="24">
        <v>-7.8737699999999994E-2</v>
      </c>
      <c r="AY23" s="24">
        <v>-0.1019105</v>
      </c>
      <c r="AZ23" s="24">
        <v>-9.0458200000000002E-2</v>
      </c>
      <c r="BA23" s="24">
        <v>-0.1153352</v>
      </c>
      <c r="BB23" s="24">
        <v>-0.1118864</v>
      </c>
      <c r="BC23" s="24">
        <v>-8.4903000000000006E-2</v>
      </c>
      <c r="BD23" s="24">
        <v>-6.2750399999999998E-2</v>
      </c>
      <c r="BE23" s="24">
        <v>-5.7194799999999997E-2</v>
      </c>
      <c r="BF23" s="24">
        <v>-4.37419E-2</v>
      </c>
      <c r="BG23" s="24">
        <v>-3.6317799999999997E-2</v>
      </c>
      <c r="BH23" s="24">
        <v>-3.0973000000000001E-2</v>
      </c>
      <c r="BI23" s="24">
        <v>-1.45139E-2</v>
      </c>
      <c r="BJ23" s="24">
        <v>-1.2286200000000001E-2</v>
      </c>
      <c r="BK23" s="24">
        <v>-3.0046699999999999E-2</v>
      </c>
      <c r="BL23" s="24">
        <v>-1.20646E-2</v>
      </c>
      <c r="BM23" s="24">
        <v>-3.3166800000000003E-2</v>
      </c>
      <c r="BN23" s="24">
        <v>0.11153440000000001</v>
      </c>
      <c r="BO23" s="24">
        <v>0.16280249999999999</v>
      </c>
      <c r="BP23" s="24">
        <v>0.21420810000000001</v>
      </c>
      <c r="BQ23" s="24">
        <v>0.24742330000000001</v>
      </c>
      <c r="BR23" s="24">
        <v>0.2298547</v>
      </c>
      <c r="BS23" s="24">
        <v>0.2446005</v>
      </c>
      <c r="BT23" s="24">
        <v>0.25028879999999998</v>
      </c>
      <c r="BU23" s="24">
        <v>1.1394100000000001E-2</v>
      </c>
      <c r="BV23" s="24">
        <v>-4.6404099999999997E-2</v>
      </c>
      <c r="BW23" s="24">
        <v>-6.9951200000000005E-2</v>
      </c>
      <c r="BX23" s="24">
        <v>-6.0845499999999997E-2</v>
      </c>
      <c r="BY23" s="24">
        <v>-8.6657899999999996E-2</v>
      </c>
      <c r="BZ23" s="24">
        <v>-8.6217100000000005E-2</v>
      </c>
      <c r="CA23" s="24">
        <v>-7.1087999999999998E-2</v>
      </c>
      <c r="CB23" s="24">
        <v>-5.0410200000000002E-2</v>
      </c>
      <c r="CC23" s="24">
        <v>-4.61687E-2</v>
      </c>
      <c r="CD23" s="24">
        <v>-3.3719499999999999E-2</v>
      </c>
      <c r="CE23" s="24">
        <v>-2.6759100000000001E-2</v>
      </c>
      <c r="CF23" s="24">
        <v>-2.0844600000000001E-2</v>
      </c>
      <c r="CG23" s="24">
        <v>-4.6023000000000001E-3</v>
      </c>
      <c r="CH23" s="24">
        <v>-1.263E-3</v>
      </c>
      <c r="CI23" s="24">
        <v>-1.8647799999999999E-2</v>
      </c>
      <c r="CJ23" s="24">
        <v>1.4488000000000001E-3</v>
      </c>
      <c r="CK23" s="24">
        <v>-1.6282700000000001E-2</v>
      </c>
      <c r="CL23" s="24">
        <v>0.129745</v>
      </c>
      <c r="CM23" s="24">
        <v>0.1820532</v>
      </c>
      <c r="CN23" s="24">
        <v>0.23616760000000001</v>
      </c>
      <c r="CO23" s="24">
        <v>0.26987080000000002</v>
      </c>
      <c r="CP23" s="24">
        <v>0.2523918</v>
      </c>
      <c r="CQ23" s="24">
        <v>0.2673779</v>
      </c>
      <c r="CR23" s="24">
        <v>0.2736536</v>
      </c>
      <c r="CS23" s="24">
        <v>3.4626900000000002E-2</v>
      </c>
      <c r="CT23" s="24">
        <v>-2.401E-2</v>
      </c>
      <c r="CU23" s="24">
        <v>-4.7816299999999999E-2</v>
      </c>
      <c r="CV23" s="24">
        <v>-4.0335799999999998E-2</v>
      </c>
      <c r="CW23" s="24">
        <v>-6.6796099999999997E-2</v>
      </c>
      <c r="CX23" s="24">
        <v>-6.8438600000000002E-2</v>
      </c>
      <c r="CY23" s="24">
        <v>-5.7272999999999998E-2</v>
      </c>
      <c r="CZ23" s="24">
        <v>-3.8069899999999997E-2</v>
      </c>
      <c r="DA23" s="24">
        <v>-3.5142600000000003E-2</v>
      </c>
      <c r="DB23" s="24">
        <v>-2.3697099999999999E-2</v>
      </c>
      <c r="DC23" s="24">
        <v>-1.7200400000000001E-2</v>
      </c>
      <c r="DD23" s="24">
        <v>-1.07162E-2</v>
      </c>
      <c r="DE23" s="24">
        <v>5.3093000000000003E-3</v>
      </c>
      <c r="DF23" s="24">
        <v>9.7601000000000007E-3</v>
      </c>
      <c r="DG23" s="24">
        <v>-7.2490000000000002E-3</v>
      </c>
      <c r="DH23" s="24">
        <v>1.49623E-2</v>
      </c>
      <c r="DI23" s="24">
        <v>6.0139999999999998E-4</v>
      </c>
      <c r="DJ23" s="24">
        <v>0.14795549999999999</v>
      </c>
      <c r="DK23" s="24">
        <v>0.20130400000000001</v>
      </c>
      <c r="DL23" s="24">
        <v>0.2581272</v>
      </c>
      <c r="DM23" s="24">
        <v>0.29231829999999998</v>
      </c>
      <c r="DN23" s="24">
        <v>0.27492889999999998</v>
      </c>
      <c r="DO23" s="24">
        <v>0.2901552</v>
      </c>
      <c r="DP23" s="24">
        <v>0.29701850000000002</v>
      </c>
      <c r="DQ23" s="24">
        <v>5.7859599999999997E-2</v>
      </c>
      <c r="DR23" s="24">
        <v>-1.6159E-3</v>
      </c>
      <c r="DS23" s="24">
        <v>-2.56814E-2</v>
      </c>
      <c r="DT23" s="24">
        <v>-1.9826099999999999E-2</v>
      </c>
      <c r="DU23" s="24">
        <v>-4.6934299999999998E-2</v>
      </c>
      <c r="DV23" s="24">
        <v>-5.0659999999999997E-2</v>
      </c>
      <c r="DW23" s="24">
        <v>-3.73263E-2</v>
      </c>
      <c r="DX23" s="24">
        <v>-2.0252599999999999E-2</v>
      </c>
      <c r="DY23" s="24">
        <v>-1.9222699999999999E-2</v>
      </c>
      <c r="DZ23" s="24">
        <v>-9.2263999999999992E-3</v>
      </c>
      <c r="EA23" s="24">
        <v>-3.3991E-3</v>
      </c>
      <c r="EB23" s="24">
        <v>3.9075999999999998E-3</v>
      </c>
      <c r="EC23" s="24">
        <v>1.9619999999999999E-2</v>
      </c>
      <c r="ED23" s="24">
        <v>2.5675799999999999E-2</v>
      </c>
      <c r="EE23" s="24">
        <v>9.2090999999999996E-3</v>
      </c>
      <c r="EF23" s="24">
        <v>3.4473499999999997E-2</v>
      </c>
      <c r="EG23" s="24">
        <v>2.4979399999999999E-2</v>
      </c>
      <c r="EH23" s="24">
        <v>0.1742486</v>
      </c>
      <c r="EI23" s="24">
        <v>0.229099</v>
      </c>
      <c r="EJ23" s="24">
        <v>0.28983330000000002</v>
      </c>
      <c r="EK23" s="24">
        <v>0.32472879999999998</v>
      </c>
      <c r="EL23" s="24">
        <v>0.30746889999999999</v>
      </c>
      <c r="EM23" s="24">
        <v>0.3230421</v>
      </c>
      <c r="EN23" s="24">
        <v>0.33075369999999998</v>
      </c>
      <c r="EO23" s="24">
        <v>9.1403999999999999E-2</v>
      </c>
      <c r="EP23" s="24">
        <v>3.0717700000000001E-2</v>
      </c>
      <c r="EQ23" s="24">
        <v>6.2779000000000003E-3</v>
      </c>
      <c r="ER23" s="24">
        <v>9.7867000000000006E-3</v>
      </c>
      <c r="ES23" s="24">
        <v>-1.82569E-2</v>
      </c>
      <c r="ET23" s="24">
        <v>-2.4990700000000001E-2</v>
      </c>
      <c r="EU23" s="24">
        <v>73.876890000000003</v>
      </c>
      <c r="EV23" s="24">
        <v>73.667069999999995</v>
      </c>
      <c r="EW23" s="24">
        <v>72.384479999999996</v>
      </c>
      <c r="EX23" s="24">
        <v>71.994540000000001</v>
      </c>
      <c r="EY23" s="24">
        <v>71.079440000000005</v>
      </c>
      <c r="EZ23" s="24">
        <v>70.970889999999997</v>
      </c>
      <c r="FA23" s="24">
        <v>70.100669999999994</v>
      </c>
      <c r="FB23" s="24">
        <v>70.406909999999996</v>
      </c>
      <c r="FC23" s="24">
        <v>77.34263</v>
      </c>
      <c r="FD23" s="24">
        <v>86.121889999999993</v>
      </c>
      <c r="FE23" s="24">
        <v>93.004239999999996</v>
      </c>
      <c r="FF23" s="24">
        <v>96.805340000000001</v>
      </c>
      <c r="FG23" s="24">
        <v>98.110979999999998</v>
      </c>
      <c r="FH23" s="24">
        <v>99.602789999999999</v>
      </c>
      <c r="FI23" s="24">
        <v>99.479680000000002</v>
      </c>
      <c r="FJ23" s="24">
        <v>98.445120000000003</v>
      </c>
      <c r="FK23" s="24">
        <v>97.359009999999998</v>
      </c>
      <c r="FL23" s="24">
        <v>94.368099999999998</v>
      </c>
      <c r="FM23" s="24">
        <v>90.909030000000001</v>
      </c>
      <c r="FN23" s="24">
        <v>88.280779999999993</v>
      </c>
      <c r="FO23" s="24">
        <v>84.763499999999993</v>
      </c>
      <c r="FP23" s="24">
        <v>81.830799999999996</v>
      </c>
      <c r="FQ23" s="24">
        <v>79.733170000000001</v>
      </c>
      <c r="FR23" s="24">
        <v>78.879320000000007</v>
      </c>
      <c r="FS23" s="24">
        <v>0.42932360000000003</v>
      </c>
      <c r="FT23" s="24"/>
      <c r="FU23" s="24">
        <v>3.2728100000000003E-2</v>
      </c>
    </row>
    <row r="24" spans="1:177" x14ac:dyDescent="0.2">
      <c r="A24" s="14" t="s">
        <v>229</v>
      </c>
      <c r="B24" s="14" t="s">
        <v>199</v>
      </c>
      <c r="C24" s="14" t="s">
        <v>225</v>
      </c>
      <c r="D24" s="36" t="s">
        <v>232</v>
      </c>
      <c r="E24" s="25" t="s">
        <v>221</v>
      </c>
      <c r="F24" s="25">
        <v>2106</v>
      </c>
      <c r="G24" s="24">
        <v>1.2861130000000001</v>
      </c>
      <c r="H24" s="24">
        <v>1.126932</v>
      </c>
      <c r="I24" s="24">
        <v>1.014923</v>
      </c>
      <c r="J24" s="24">
        <v>0.94813320000000001</v>
      </c>
      <c r="K24" s="24">
        <v>0.9147322</v>
      </c>
      <c r="L24" s="24">
        <v>0.89553769999999999</v>
      </c>
      <c r="M24" s="24">
        <v>0.87432529999999997</v>
      </c>
      <c r="N24" s="24">
        <v>0.93805000000000005</v>
      </c>
      <c r="O24" s="24">
        <v>1.0596080000000001</v>
      </c>
      <c r="P24" s="24">
        <v>1.21471</v>
      </c>
      <c r="Q24" s="24">
        <v>1.3852739999999999</v>
      </c>
      <c r="R24" s="24">
        <v>1.5505500000000001</v>
      </c>
      <c r="S24" s="24">
        <v>1.7804530000000001</v>
      </c>
      <c r="T24" s="24">
        <v>1.990235</v>
      </c>
      <c r="U24" s="24">
        <v>2.0683760000000002</v>
      </c>
      <c r="V24" s="24">
        <v>2.145289</v>
      </c>
      <c r="W24" s="24">
        <v>2.2043529999999998</v>
      </c>
      <c r="X24" s="24">
        <v>2.2378459999999998</v>
      </c>
      <c r="Y24" s="24">
        <v>2.310292</v>
      </c>
      <c r="Z24" s="24">
        <v>2.281704</v>
      </c>
      <c r="AA24" s="24">
        <v>2.2843490000000002</v>
      </c>
      <c r="AB24" s="24">
        <v>2.2499009999999999</v>
      </c>
      <c r="AC24" s="24">
        <v>2.1052469999999999</v>
      </c>
      <c r="AD24" s="24">
        <v>1.8941539999999999</v>
      </c>
      <c r="AE24" s="24">
        <v>-0.1357139</v>
      </c>
      <c r="AF24" s="24">
        <v>-0.121118</v>
      </c>
      <c r="AG24" s="24">
        <v>-8.9551599999999995E-2</v>
      </c>
      <c r="AH24" s="24">
        <v>-6.9536000000000001E-2</v>
      </c>
      <c r="AI24" s="24">
        <v>-4.79061E-2</v>
      </c>
      <c r="AJ24" s="24">
        <v>-3.60556E-2</v>
      </c>
      <c r="AK24" s="24">
        <v>-4.8714199999999999E-2</v>
      </c>
      <c r="AL24" s="24">
        <v>-7.7806500000000001E-2</v>
      </c>
      <c r="AM24" s="24">
        <v>-0.13925499999999999</v>
      </c>
      <c r="AN24" s="24">
        <v>-0.18535090000000001</v>
      </c>
      <c r="AO24" s="24">
        <v>-0.1227428</v>
      </c>
      <c r="AP24" s="24">
        <v>1.6114900000000001E-2</v>
      </c>
      <c r="AQ24" s="24">
        <v>7.9111600000000004E-2</v>
      </c>
      <c r="AR24" s="24">
        <v>5.0963099999999997E-2</v>
      </c>
      <c r="AS24" s="24">
        <v>7.3676199999999997E-2</v>
      </c>
      <c r="AT24" s="24">
        <v>4.4557199999999998E-2</v>
      </c>
      <c r="AU24" s="24">
        <v>5.8440699999999998E-2</v>
      </c>
      <c r="AV24" s="24">
        <v>8.6806999999999995E-2</v>
      </c>
      <c r="AW24" s="24">
        <v>-5.7831100000000003E-2</v>
      </c>
      <c r="AX24" s="24">
        <v>-0.1087588</v>
      </c>
      <c r="AY24" s="24">
        <v>-0.1513487</v>
      </c>
      <c r="AZ24" s="24">
        <v>-0.175506</v>
      </c>
      <c r="BA24" s="24">
        <v>-0.20175080000000001</v>
      </c>
      <c r="BB24" s="24">
        <v>-0.21891389999999999</v>
      </c>
      <c r="BC24" s="24">
        <v>-0.1121307</v>
      </c>
      <c r="BD24" s="24">
        <v>-9.9990200000000001E-2</v>
      </c>
      <c r="BE24" s="24">
        <v>-7.0884000000000003E-2</v>
      </c>
      <c r="BF24" s="24">
        <v>-5.1499499999999997E-2</v>
      </c>
      <c r="BG24" s="24">
        <v>-3.00437E-2</v>
      </c>
      <c r="BH24" s="24">
        <v>-1.8738999999999999E-2</v>
      </c>
      <c r="BI24" s="24">
        <v>-3.2092700000000002E-2</v>
      </c>
      <c r="BJ24" s="24">
        <v>-6.0939500000000001E-2</v>
      </c>
      <c r="BK24" s="24">
        <v>-0.1188115</v>
      </c>
      <c r="BL24" s="24">
        <v>-0.15905649999999999</v>
      </c>
      <c r="BM24" s="24">
        <v>-9.4013899999999997E-2</v>
      </c>
      <c r="BN24" s="24">
        <v>4.6389E-2</v>
      </c>
      <c r="BO24" s="24">
        <v>0.11261359999999999</v>
      </c>
      <c r="BP24" s="24">
        <v>8.8736700000000002E-2</v>
      </c>
      <c r="BQ24" s="24">
        <v>0.1120553</v>
      </c>
      <c r="BR24" s="24">
        <v>8.3053399999999999E-2</v>
      </c>
      <c r="BS24" s="24">
        <v>9.7453799999999993E-2</v>
      </c>
      <c r="BT24" s="24">
        <v>0.12504770000000001</v>
      </c>
      <c r="BU24" s="24">
        <v>-1.9609600000000001E-2</v>
      </c>
      <c r="BV24" s="24">
        <v>-7.0348099999999997E-2</v>
      </c>
      <c r="BW24" s="24">
        <v>-0.112763</v>
      </c>
      <c r="BX24" s="24">
        <v>-0.138235</v>
      </c>
      <c r="BY24" s="24">
        <v>-0.16542119999999999</v>
      </c>
      <c r="BZ24" s="24">
        <v>-0.1852036</v>
      </c>
      <c r="CA24" s="24">
        <v>-9.5796999999999993E-2</v>
      </c>
      <c r="CB24" s="24">
        <v>-8.5357100000000005E-2</v>
      </c>
      <c r="CC24" s="24">
        <v>-5.7954899999999997E-2</v>
      </c>
      <c r="CD24" s="24">
        <v>-3.9007500000000001E-2</v>
      </c>
      <c r="CE24" s="24">
        <v>-1.7672299999999998E-2</v>
      </c>
      <c r="CF24" s="24">
        <v>-6.7454999999999998E-3</v>
      </c>
      <c r="CG24" s="24">
        <v>-2.05807E-2</v>
      </c>
      <c r="CH24" s="24">
        <v>-4.9257500000000003E-2</v>
      </c>
      <c r="CI24" s="24">
        <v>-0.1046523</v>
      </c>
      <c r="CJ24" s="24">
        <v>-0.1408451</v>
      </c>
      <c r="CK24" s="24">
        <v>-7.4116399999999999E-2</v>
      </c>
      <c r="CL24" s="24">
        <v>6.7356799999999994E-2</v>
      </c>
      <c r="CM24" s="24">
        <v>0.1358171</v>
      </c>
      <c r="CN24" s="24">
        <v>0.1148986</v>
      </c>
      <c r="CO24" s="24">
        <v>0.1386366</v>
      </c>
      <c r="CP24" s="24">
        <v>0.1097158</v>
      </c>
      <c r="CQ24" s="24">
        <v>0.12447419999999999</v>
      </c>
      <c r="CR24" s="24">
        <v>0.1515331</v>
      </c>
      <c r="CS24" s="24">
        <v>6.8626E-3</v>
      </c>
      <c r="CT24" s="24">
        <v>-4.3744999999999999E-2</v>
      </c>
      <c r="CU24" s="24">
        <v>-8.6038600000000007E-2</v>
      </c>
      <c r="CV24" s="24">
        <v>-0.1124212</v>
      </c>
      <c r="CW24" s="24">
        <v>-0.14025940000000001</v>
      </c>
      <c r="CX24" s="24">
        <v>-0.1618559</v>
      </c>
      <c r="CY24" s="24">
        <v>-7.9463400000000003E-2</v>
      </c>
      <c r="CZ24" s="24">
        <v>-7.0724099999999998E-2</v>
      </c>
      <c r="DA24" s="24">
        <v>-4.5025700000000002E-2</v>
      </c>
      <c r="DB24" s="24">
        <v>-2.6515500000000001E-2</v>
      </c>
      <c r="DC24" s="24">
        <v>-5.3008999999999999E-3</v>
      </c>
      <c r="DD24" s="24">
        <v>5.2478999999999998E-3</v>
      </c>
      <c r="DE24" s="24">
        <v>-9.0687000000000007E-3</v>
      </c>
      <c r="DF24" s="24">
        <v>-3.7575400000000002E-2</v>
      </c>
      <c r="DG24" s="24">
        <v>-9.0493100000000007E-2</v>
      </c>
      <c r="DH24" s="24">
        <v>-0.1226336</v>
      </c>
      <c r="DI24" s="24">
        <v>-5.42189E-2</v>
      </c>
      <c r="DJ24" s="24">
        <v>8.8324600000000003E-2</v>
      </c>
      <c r="DK24" s="24">
        <v>0.15902050000000001</v>
      </c>
      <c r="DL24" s="24">
        <v>0.14106050000000001</v>
      </c>
      <c r="DM24" s="24">
        <v>0.1652178</v>
      </c>
      <c r="DN24" s="24">
        <v>0.1363781</v>
      </c>
      <c r="DO24" s="24">
        <v>0.15149470000000001</v>
      </c>
      <c r="DP24" s="24">
        <v>0.1780185</v>
      </c>
      <c r="DQ24" s="24">
        <v>3.3334700000000002E-2</v>
      </c>
      <c r="DR24" s="24">
        <v>-1.7141900000000002E-2</v>
      </c>
      <c r="DS24" s="24">
        <v>-5.9314199999999997E-2</v>
      </c>
      <c r="DT24" s="24">
        <v>-8.6607400000000001E-2</v>
      </c>
      <c r="DU24" s="24">
        <v>-0.11509759999999999</v>
      </c>
      <c r="DV24" s="24">
        <v>-0.1385083</v>
      </c>
      <c r="DW24" s="24">
        <v>-5.5880199999999998E-2</v>
      </c>
      <c r="DX24" s="24">
        <v>-4.9596300000000003E-2</v>
      </c>
      <c r="DY24" s="24">
        <v>-2.6358099999999999E-2</v>
      </c>
      <c r="DZ24" s="24">
        <v>-8.4790000000000004E-3</v>
      </c>
      <c r="EA24" s="24">
        <v>1.25614E-2</v>
      </c>
      <c r="EB24" s="24">
        <v>2.2564500000000001E-2</v>
      </c>
      <c r="EC24" s="24">
        <v>7.5528000000000001E-3</v>
      </c>
      <c r="ED24" s="24">
        <v>-2.0708399999999998E-2</v>
      </c>
      <c r="EE24" s="24">
        <v>-7.0049500000000001E-2</v>
      </c>
      <c r="EF24" s="24">
        <v>-9.63392E-2</v>
      </c>
      <c r="EG24" s="24">
        <v>-2.5489999999999999E-2</v>
      </c>
      <c r="EH24" s="24">
        <v>0.1185987</v>
      </c>
      <c r="EI24" s="24">
        <v>0.19252259999999999</v>
      </c>
      <c r="EJ24" s="24">
        <v>0.1788341</v>
      </c>
      <c r="EK24" s="24">
        <v>0.2035969</v>
      </c>
      <c r="EL24" s="24">
        <v>0.17487430000000001</v>
      </c>
      <c r="EM24" s="24">
        <v>0.1905078</v>
      </c>
      <c r="EN24" s="24">
        <v>0.21625920000000001</v>
      </c>
      <c r="EO24" s="24">
        <v>7.15562E-2</v>
      </c>
      <c r="EP24" s="24">
        <v>2.1268700000000001E-2</v>
      </c>
      <c r="EQ24" s="24">
        <v>-2.07285E-2</v>
      </c>
      <c r="ER24" s="24">
        <v>-4.9336400000000002E-2</v>
      </c>
      <c r="ES24" s="24">
        <v>-7.8768000000000005E-2</v>
      </c>
      <c r="ET24" s="24">
        <v>-0.104798</v>
      </c>
      <c r="EU24" s="24">
        <v>77.787149999999997</v>
      </c>
      <c r="EV24" s="24">
        <v>76.104910000000004</v>
      </c>
      <c r="EW24" s="24">
        <v>74.764099999999999</v>
      </c>
      <c r="EX24" s="24">
        <v>74.679810000000003</v>
      </c>
      <c r="EY24" s="24">
        <v>73.958759999999998</v>
      </c>
      <c r="EZ24" s="24">
        <v>73.452389999999994</v>
      </c>
      <c r="FA24" s="24">
        <v>72.526380000000003</v>
      </c>
      <c r="FB24" s="24">
        <v>74.005459999999999</v>
      </c>
      <c r="FC24" s="24">
        <v>76.357799999999997</v>
      </c>
      <c r="FD24" s="24">
        <v>81.474829999999997</v>
      </c>
      <c r="FE24" s="24">
        <v>87.08672</v>
      </c>
      <c r="FF24" s="24">
        <v>91.977559999999997</v>
      </c>
      <c r="FG24" s="24">
        <v>96.041849999999997</v>
      </c>
      <c r="FH24" s="24">
        <v>98.197689999999994</v>
      </c>
      <c r="FI24" s="24">
        <v>99.474829999999997</v>
      </c>
      <c r="FJ24" s="24">
        <v>97.904179999999997</v>
      </c>
      <c r="FK24" s="24">
        <v>95.610069999999993</v>
      </c>
      <c r="FL24" s="24">
        <v>95.811999999999998</v>
      </c>
      <c r="FM24" s="24">
        <v>94.642200000000003</v>
      </c>
      <c r="FN24" s="24">
        <v>93.271680000000003</v>
      </c>
      <c r="FO24" s="24">
        <v>90.594909999999999</v>
      </c>
      <c r="FP24" s="24">
        <v>89.419039999999995</v>
      </c>
      <c r="FQ24" s="24">
        <v>88.778660000000002</v>
      </c>
      <c r="FR24" s="24">
        <v>88.149789999999996</v>
      </c>
      <c r="FS24" s="24">
        <v>0.58812819999999999</v>
      </c>
      <c r="FT24" s="24"/>
      <c r="FU24" s="24">
        <v>4.0647799999999998E-2</v>
      </c>
    </row>
    <row r="25" spans="1:177" x14ac:dyDescent="0.2">
      <c r="A25" s="14" t="s">
        <v>229</v>
      </c>
      <c r="B25" s="14" t="s">
        <v>199</v>
      </c>
      <c r="C25" s="14" t="s">
        <v>225</v>
      </c>
      <c r="D25" s="36" t="s">
        <v>267</v>
      </c>
      <c r="E25" s="25" t="s">
        <v>221</v>
      </c>
      <c r="F25" s="25">
        <v>2088.5</v>
      </c>
      <c r="G25" s="24">
        <v>1.140055</v>
      </c>
      <c r="H25" s="24">
        <v>0.99882369999999998</v>
      </c>
      <c r="I25" s="24">
        <v>0.90064659999999996</v>
      </c>
      <c r="J25" s="24">
        <v>0.83651580000000003</v>
      </c>
      <c r="K25" s="24">
        <v>0.81400050000000002</v>
      </c>
      <c r="L25" s="24">
        <v>0.82049139999999998</v>
      </c>
      <c r="M25" s="24">
        <v>0.86896949999999995</v>
      </c>
      <c r="N25" s="24">
        <v>0.88473979999999997</v>
      </c>
      <c r="O25" s="24">
        <v>0.87631460000000005</v>
      </c>
      <c r="P25" s="24">
        <v>0.94987619999999995</v>
      </c>
      <c r="Q25" s="24">
        <v>1.082757</v>
      </c>
      <c r="R25" s="24">
        <v>1.258707</v>
      </c>
      <c r="S25" s="24">
        <v>1.4385619999999999</v>
      </c>
      <c r="T25" s="24">
        <v>1.608069</v>
      </c>
      <c r="U25" s="24">
        <v>1.677268</v>
      </c>
      <c r="V25" s="24">
        <v>1.7616510000000001</v>
      </c>
      <c r="W25" s="24">
        <v>1.841337</v>
      </c>
      <c r="X25" s="24">
        <v>1.927036</v>
      </c>
      <c r="Y25" s="24">
        <v>2.0316149999999999</v>
      </c>
      <c r="Z25" s="24">
        <v>2.0183610000000001</v>
      </c>
      <c r="AA25" s="24">
        <v>1.987954</v>
      </c>
      <c r="AB25" s="24">
        <v>1.8615600000000001</v>
      </c>
      <c r="AC25" s="24">
        <v>1.6652720000000001</v>
      </c>
      <c r="AD25" s="24">
        <v>1.441497</v>
      </c>
      <c r="AE25" s="24">
        <v>-6.0714999999999998E-2</v>
      </c>
      <c r="AF25" s="24">
        <v>-3.8686999999999999E-2</v>
      </c>
      <c r="AG25" s="24">
        <v>-4.7060499999999998E-2</v>
      </c>
      <c r="AH25" s="24">
        <v>-4.3698300000000002E-2</v>
      </c>
      <c r="AI25" s="24">
        <v>-3.3320000000000002E-2</v>
      </c>
      <c r="AJ25" s="24">
        <v>-3.2823900000000003E-2</v>
      </c>
      <c r="AK25" s="24">
        <v>-2.51089E-2</v>
      </c>
      <c r="AL25" s="24">
        <v>-2.5978000000000001E-2</v>
      </c>
      <c r="AM25" s="24">
        <v>-3.33513E-2</v>
      </c>
      <c r="AN25" s="24">
        <v>-1.9106499999999998E-2</v>
      </c>
      <c r="AO25" s="24">
        <v>-2.0083199999999999E-2</v>
      </c>
      <c r="AP25" s="24">
        <v>9.5539700000000005E-2</v>
      </c>
      <c r="AQ25" s="24">
        <v>0.13888800000000001</v>
      </c>
      <c r="AR25" s="24">
        <v>0.15189449999999999</v>
      </c>
      <c r="AS25" s="24">
        <v>0.20437269999999999</v>
      </c>
      <c r="AT25" s="24">
        <v>0.18982389999999999</v>
      </c>
      <c r="AU25" s="24">
        <v>0.17748829999999999</v>
      </c>
      <c r="AV25" s="24">
        <v>0.21017640000000001</v>
      </c>
      <c r="AW25" s="24">
        <v>-5.3498E-3</v>
      </c>
      <c r="AX25" s="24">
        <v>-5.27175E-2</v>
      </c>
      <c r="AY25" s="24">
        <v>-7.8839999999999993E-2</v>
      </c>
      <c r="AZ25" s="24">
        <v>-9.0347800000000006E-2</v>
      </c>
      <c r="BA25" s="24">
        <v>-8.8821200000000003E-2</v>
      </c>
      <c r="BB25" s="24">
        <v>-0.10339420000000001</v>
      </c>
      <c r="BC25" s="24">
        <v>-4.42735E-2</v>
      </c>
      <c r="BD25" s="24">
        <v>-2.4076199999999999E-2</v>
      </c>
      <c r="BE25" s="24">
        <v>-3.3413900000000003E-2</v>
      </c>
      <c r="BF25" s="24">
        <v>-3.07757E-2</v>
      </c>
      <c r="BG25" s="24">
        <v>-2.1406600000000001E-2</v>
      </c>
      <c r="BH25" s="24">
        <v>-2.03191E-2</v>
      </c>
      <c r="BI25" s="24">
        <v>-1.25617E-2</v>
      </c>
      <c r="BJ25" s="24">
        <v>-1.33705E-2</v>
      </c>
      <c r="BK25" s="24">
        <v>-2.01713E-2</v>
      </c>
      <c r="BL25" s="24">
        <v>-3.6386000000000001E-3</v>
      </c>
      <c r="BM25" s="24">
        <v>-1.2746999999999999E-3</v>
      </c>
      <c r="BN25" s="24">
        <v>0.11667959999999999</v>
      </c>
      <c r="BO25" s="24">
        <v>0.1618376</v>
      </c>
      <c r="BP25" s="24">
        <v>0.17689099999999999</v>
      </c>
      <c r="BQ25" s="24">
        <v>0.22944529999999999</v>
      </c>
      <c r="BR25" s="24">
        <v>0.21492510000000001</v>
      </c>
      <c r="BS25" s="24">
        <v>0.203398</v>
      </c>
      <c r="BT25" s="24">
        <v>0.2369513</v>
      </c>
      <c r="BU25" s="24">
        <v>2.1538399999999999E-2</v>
      </c>
      <c r="BV25" s="24">
        <v>-2.6853499999999999E-2</v>
      </c>
      <c r="BW25" s="24">
        <v>-5.3395400000000003E-2</v>
      </c>
      <c r="BX25" s="24">
        <v>-6.73652E-2</v>
      </c>
      <c r="BY25" s="24">
        <v>-6.7330000000000001E-2</v>
      </c>
      <c r="BZ25" s="24">
        <v>-8.3570400000000003E-2</v>
      </c>
      <c r="CA25" s="24">
        <v>-3.2886199999999997E-2</v>
      </c>
      <c r="CB25" s="24">
        <v>-1.39568E-2</v>
      </c>
      <c r="CC25" s="24">
        <v>-2.3962199999999999E-2</v>
      </c>
      <c r="CD25" s="24">
        <v>-2.1825600000000001E-2</v>
      </c>
      <c r="CE25" s="24">
        <v>-1.31553E-2</v>
      </c>
      <c r="CF25" s="24">
        <v>-1.16583E-2</v>
      </c>
      <c r="CG25" s="24">
        <v>-3.8716000000000002E-3</v>
      </c>
      <c r="CH25" s="24">
        <v>-4.6385999999999997E-3</v>
      </c>
      <c r="CI25" s="24">
        <v>-1.10429E-2</v>
      </c>
      <c r="CJ25" s="24">
        <v>7.0745000000000001E-3</v>
      </c>
      <c r="CK25" s="24">
        <v>1.1752E-2</v>
      </c>
      <c r="CL25" s="24">
        <v>0.1313211</v>
      </c>
      <c r="CM25" s="24">
        <v>0.17773240000000001</v>
      </c>
      <c r="CN25" s="24">
        <v>0.1942035</v>
      </c>
      <c r="CO25" s="24">
        <v>0.24681040000000001</v>
      </c>
      <c r="CP25" s="24">
        <v>0.23230999999999999</v>
      </c>
      <c r="CQ25" s="24">
        <v>0.22134300000000001</v>
      </c>
      <c r="CR25" s="24">
        <v>0.25549549999999999</v>
      </c>
      <c r="CS25" s="24">
        <v>4.0161200000000001E-2</v>
      </c>
      <c r="CT25" s="24">
        <v>-8.9402000000000006E-3</v>
      </c>
      <c r="CU25" s="24">
        <v>-3.5772600000000002E-2</v>
      </c>
      <c r="CV25" s="24">
        <v>-5.14475E-2</v>
      </c>
      <c r="CW25" s="24">
        <v>-5.2445199999999997E-2</v>
      </c>
      <c r="CX25" s="24">
        <v>-6.98405E-2</v>
      </c>
      <c r="CY25" s="24">
        <v>-2.1498900000000001E-2</v>
      </c>
      <c r="CZ25" s="24">
        <v>-3.8373999999999999E-3</v>
      </c>
      <c r="DA25" s="24">
        <v>-1.45106E-2</v>
      </c>
      <c r="DB25" s="24">
        <v>-1.28755E-2</v>
      </c>
      <c r="DC25" s="24">
        <v>-4.9040999999999998E-3</v>
      </c>
      <c r="DD25" s="24">
        <v>-2.9976E-3</v>
      </c>
      <c r="DE25" s="24">
        <v>4.8184999999999999E-3</v>
      </c>
      <c r="DF25" s="24">
        <v>4.0932E-3</v>
      </c>
      <c r="DG25" s="24">
        <v>-1.9145E-3</v>
      </c>
      <c r="DH25" s="24">
        <v>1.7787500000000001E-2</v>
      </c>
      <c r="DI25" s="24">
        <v>2.47788E-2</v>
      </c>
      <c r="DJ25" s="24">
        <v>0.1459626</v>
      </c>
      <c r="DK25" s="24">
        <v>0.1936272</v>
      </c>
      <c r="DL25" s="24">
        <v>0.21151600000000001</v>
      </c>
      <c r="DM25" s="24">
        <v>0.26417560000000001</v>
      </c>
      <c r="DN25" s="24">
        <v>0.249695</v>
      </c>
      <c r="DO25" s="24">
        <v>0.239288</v>
      </c>
      <c r="DP25" s="24">
        <v>0.27403959999999999</v>
      </c>
      <c r="DQ25" s="24">
        <v>5.87839E-2</v>
      </c>
      <c r="DR25" s="24">
        <v>8.9730999999999995E-3</v>
      </c>
      <c r="DS25" s="24">
        <v>-1.8149700000000001E-2</v>
      </c>
      <c r="DT25" s="24">
        <v>-3.55298E-2</v>
      </c>
      <c r="DU25" s="24">
        <v>-3.7560400000000001E-2</v>
      </c>
      <c r="DV25" s="24">
        <v>-5.6110599999999997E-2</v>
      </c>
      <c r="DW25" s="24">
        <v>-5.0574000000000001E-3</v>
      </c>
      <c r="DX25" s="24">
        <v>1.0773400000000001E-2</v>
      </c>
      <c r="DY25" s="24">
        <v>-8.6390000000000002E-4</v>
      </c>
      <c r="DZ25" s="24">
        <v>4.71E-5</v>
      </c>
      <c r="EA25" s="24">
        <v>7.0093000000000004E-3</v>
      </c>
      <c r="EB25" s="24">
        <v>9.5072000000000004E-3</v>
      </c>
      <c r="EC25" s="24">
        <v>1.7365599999999998E-2</v>
      </c>
      <c r="ED25" s="24">
        <v>1.6700699999999999E-2</v>
      </c>
      <c r="EE25" s="24">
        <v>1.1265499999999999E-2</v>
      </c>
      <c r="EF25" s="24">
        <v>3.32555E-2</v>
      </c>
      <c r="EG25" s="24">
        <v>4.3587300000000002E-2</v>
      </c>
      <c r="EH25" s="24">
        <v>0.16710249999999999</v>
      </c>
      <c r="EI25" s="24">
        <v>0.21657670000000001</v>
      </c>
      <c r="EJ25" s="24">
        <v>0.23651240000000001</v>
      </c>
      <c r="EK25" s="24">
        <v>0.28924820000000001</v>
      </c>
      <c r="EL25" s="24">
        <v>0.27479609999999999</v>
      </c>
      <c r="EM25" s="24">
        <v>0.26519769999999998</v>
      </c>
      <c r="EN25" s="24">
        <v>0.30081449999999998</v>
      </c>
      <c r="EO25" s="24">
        <v>8.5672200000000004E-2</v>
      </c>
      <c r="EP25" s="24">
        <v>3.4837E-2</v>
      </c>
      <c r="EQ25" s="24">
        <v>7.2947999999999997E-3</v>
      </c>
      <c r="ER25" s="24">
        <v>-1.25472E-2</v>
      </c>
      <c r="ES25" s="24">
        <v>-1.6069199999999999E-2</v>
      </c>
      <c r="ET25" s="24">
        <v>-3.6286800000000001E-2</v>
      </c>
      <c r="EU25" s="24">
        <v>73.776830000000004</v>
      </c>
      <c r="EV25" s="24">
        <v>73.301090000000002</v>
      </c>
      <c r="EW25" s="24">
        <v>72.50273</v>
      </c>
      <c r="EX25" s="24">
        <v>72.381140000000002</v>
      </c>
      <c r="EY25" s="24">
        <v>71.524569999999997</v>
      </c>
      <c r="EZ25" s="24">
        <v>71.361739999999998</v>
      </c>
      <c r="FA25" s="24">
        <v>70.517589999999998</v>
      </c>
      <c r="FB25" s="24">
        <v>70.703760000000003</v>
      </c>
      <c r="FC25" s="24">
        <v>76.565190000000001</v>
      </c>
      <c r="FD25" s="24">
        <v>84.23621</v>
      </c>
      <c r="FE25" s="24">
        <v>90.110979999999998</v>
      </c>
      <c r="FF25" s="24">
        <v>94.338989999999995</v>
      </c>
      <c r="FG25" s="24">
        <v>96.684960000000004</v>
      </c>
      <c r="FH25" s="24">
        <v>97.473619999999997</v>
      </c>
      <c r="FI25" s="24">
        <v>96.639790000000005</v>
      </c>
      <c r="FJ25" s="24">
        <v>94.879930000000002</v>
      </c>
      <c r="FK25" s="24">
        <v>93.055189999999996</v>
      </c>
      <c r="FL25" s="24">
        <v>91.768339999999995</v>
      </c>
      <c r="FM25" s="24">
        <v>88.859909999999999</v>
      </c>
      <c r="FN25" s="24">
        <v>85.877809999999997</v>
      </c>
      <c r="FO25" s="24">
        <v>82.053669999999997</v>
      </c>
      <c r="FP25" s="24">
        <v>79.546390000000002</v>
      </c>
      <c r="FQ25" s="24">
        <v>77.812010000000001</v>
      </c>
      <c r="FR25" s="24">
        <v>76.356880000000004</v>
      </c>
      <c r="FS25" s="24">
        <v>0.36491899999999999</v>
      </c>
      <c r="FT25" s="24"/>
      <c r="FU25" s="24">
        <v>2.6990799999999999E-2</v>
      </c>
    </row>
    <row r="26" spans="1:177" x14ac:dyDescent="0.2">
      <c r="A26" s="14" t="s">
        <v>228</v>
      </c>
      <c r="B26" s="14" t="s">
        <v>0</v>
      </c>
      <c r="C26" s="14" t="s">
        <v>224</v>
      </c>
      <c r="D26" s="36" t="s">
        <v>236</v>
      </c>
      <c r="E26" s="25" t="s">
        <v>219</v>
      </c>
      <c r="F26" s="25">
        <v>897</v>
      </c>
      <c r="G26" s="24">
        <v>0.48855609999999999</v>
      </c>
      <c r="H26" s="24">
        <v>0.43316759999999999</v>
      </c>
      <c r="I26" s="24">
        <v>0.4062791</v>
      </c>
      <c r="J26" s="24">
        <v>0.39067740000000001</v>
      </c>
      <c r="K26" s="24">
        <v>0.38626840000000001</v>
      </c>
      <c r="L26" s="24">
        <v>0.4273923</v>
      </c>
      <c r="M26" s="24">
        <v>0.54468300000000003</v>
      </c>
      <c r="N26" s="24">
        <v>0.56531969999999998</v>
      </c>
      <c r="O26" s="24">
        <v>0.57348390000000005</v>
      </c>
      <c r="P26" s="24">
        <v>0.54253410000000002</v>
      </c>
      <c r="Q26" s="24">
        <v>0.53031130000000004</v>
      </c>
      <c r="R26" s="24">
        <v>0.52829219999999999</v>
      </c>
      <c r="S26" s="24">
        <v>0.52338499999999999</v>
      </c>
      <c r="T26" s="24">
        <v>0.54812530000000004</v>
      </c>
      <c r="U26" s="24">
        <v>0.55508179999999996</v>
      </c>
      <c r="V26" s="24">
        <v>0.57720919999999998</v>
      </c>
      <c r="W26" s="24">
        <v>0.57852199999999998</v>
      </c>
      <c r="X26" s="24">
        <v>0.63216850000000002</v>
      </c>
      <c r="Y26" s="24">
        <v>0.69605030000000001</v>
      </c>
      <c r="Z26" s="24">
        <v>0.80521710000000002</v>
      </c>
      <c r="AA26" s="24">
        <v>0.86567769999999999</v>
      </c>
      <c r="AB26" s="24">
        <v>0.80142519999999995</v>
      </c>
      <c r="AC26" s="24">
        <v>0.68948160000000003</v>
      </c>
      <c r="AD26" s="24">
        <v>0.59279219999999999</v>
      </c>
      <c r="AE26" s="24">
        <v>-0.1183869</v>
      </c>
      <c r="AF26" s="24">
        <v>-0.1174328</v>
      </c>
      <c r="AG26" s="24">
        <v>-0.1074748</v>
      </c>
      <c r="AH26" s="24">
        <v>-0.1000239</v>
      </c>
      <c r="AI26" s="24">
        <v>-9.5698900000000003E-2</v>
      </c>
      <c r="AJ26" s="24">
        <v>-8.9694300000000005E-2</v>
      </c>
      <c r="AK26" s="24">
        <v>-8.9530299999999993E-2</v>
      </c>
      <c r="AL26" s="24">
        <v>-8.4274699999999994E-2</v>
      </c>
      <c r="AM26" s="24">
        <v>-4.49793E-2</v>
      </c>
      <c r="AN26" s="24">
        <v>-2.8211699999999999E-2</v>
      </c>
      <c r="AO26" s="24">
        <v>-9.3074999999999998E-3</v>
      </c>
      <c r="AP26" s="24">
        <v>-1.2640800000000001E-2</v>
      </c>
      <c r="AQ26" s="24">
        <v>-2.5609799999999999E-2</v>
      </c>
      <c r="AR26" s="24">
        <v>-2.2431099999999999E-2</v>
      </c>
      <c r="AS26" s="24">
        <v>-9.8186999999999997E-3</v>
      </c>
      <c r="AT26" s="24">
        <v>-2.0960000000000002E-3</v>
      </c>
      <c r="AU26" s="24">
        <v>-1.9210700000000001E-2</v>
      </c>
      <c r="AV26" s="24">
        <v>-4.93911E-2</v>
      </c>
      <c r="AW26" s="24">
        <v>-6.2264E-2</v>
      </c>
      <c r="AX26" s="24">
        <v>-7.7100399999999999E-2</v>
      </c>
      <c r="AY26" s="24">
        <v>-8.8555200000000001E-2</v>
      </c>
      <c r="AZ26" s="24">
        <v>-6.6242800000000004E-2</v>
      </c>
      <c r="BA26" s="24">
        <v>-9.7615800000000003E-2</v>
      </c>
      <c r="BB26" s="24">
        <v>-9.7225500000000006E-2</v>
      </c>
      <c r="BC26" s="24">
        <v>-8.88182E-2</v>
      </c>
      <c r="BD26" s="24">
        <v>-8.5885100000000006E-2</v>
      </c>
      <c r="BE26" s="24">
        <v>-7.7609200000000003E-2</v>
      </c>
      <c r="BF26" s="24">
        <v>-7.4621199999999999E-2</v>
      </c>
      <c r="BG26" s="24">
        <v>-7.33288E-2</v>
      </c>
      <c r="BH26" s="24">
        <v>-6.54449E-2</v>
      </c>
      <c r="BI26" s="24">
        <v>-6.45236E-2</v>
      </c>
      <c r="BJ26" s="24">
        <v>-5.7375500000000003E-2</v>
      </c>
      <c r="BK26" s="24">
        <v>-2.1132499999999999E-2</v>
      </c>
      <c r="BL26" s="24">
        <v>-9.4810999999999993E-3</v>
      </c>
      <c r="BM26" s="24">
        <v>1.09943E-2</v>
      </c>
      <c r="BN26" s="24">
        <v>7.3787000000000002E-3</v>
      </c>
      <c r="BO26" s="24">
        <v>-5.7821000000000001E-3</v>
      </c>
      <c r="BP26" s="24">
        <v>1.3019999999999999E-4</v>
      </c>
      <c r="BQ26" s="24">
        <v>1.33647E-2</v>
      </c>
      <c r="BR26" s="24">
        <v>1.9986500000000001E-2</v>
      </c>
      <c r="BS26" s="24">
        <v>-1.1199000000000001E-3</v>
      </c>
      <c r="BT26" s="24">
        <v>-2.72686E-2</v>
      </c>
      <c r="BU26" s="24">
        <v>-3.9094299999999998E-2</v>
      </c>
      <c r="BV26" s="24">
        <v>-4.9462199999999998E-2</v>
      </c>
      <c r="BW26" s="24">
        <v>-6.6465300000000005E-2</v>
      </c>
      <c r="BX26" s="24">
        <v>-4.87468E-2</v>
      </c>
      <c r="BY26" s="24">
        <v>-7.7457799999999993E-2</v>
      </c>
      <c r="BZ26" s="24">
        <v>-7.5872700000000001E-2</v>
      </c>
      <c r="CA26" s="24">
        <v>-6.8338999999999997E-2</v>
      </c>
      <c r="CB26" s="24">
        <v>-6.4035300000000003E-2</v>
      </c>
      <c r="CC26" s="24">
        <v>-5.69244E-2</v>
      </c>
      <c r="CD26" s="24">
        <v>-5.7027399999999999E-2</v>
      </c>
      <c r="CE26" s="24">
        <v>-5.7835299999999999E-2</v>
      </c>
      <c r="CF26" s="24">
        <v>-4.8649900000000003E-2</v>
      </c>
      <c r="CG26" s="24">
        <v>-4.7204000000000003E-2</v>
      </c>
      <c r="CH26" s="24">
        <v>-3.87452E-2</v>
      </c>
      <c r="CI26" s="24">
        <v>-4.6163000000000003E-3</v>
      </c>
      <c r="CJ26" s="24">
        <v>3.4916999999999999E-3</v>
      </c>
      <c r="CK26" s="24">
        <v>2.5055299999999999E-2</v>
      </c>
      <c r="CL26" s="24">
        <v>2.1244099999999998E-2</v>
      </c>
      <c r="CM26" s="24">
        <v>7.9503999999999998E-3</v>
      </c>
      <c r="CN26" s="24">
        <v>1.5756099999999999E-2</v>
      </c>
      <c r="CO26" s="24">
        <v>2.94215E-2</v>
      </c>
      <c r="CP26" s="24">
        <v>3.5280800000000001E-2</v>
      </c>
      <c r="CQ26" s="24">
        <v>1.1409799999999999E-2</v>
      </c>
      <c r="CR26" s="24">
        <v>-1.1946699999999999E-2</v>
      </c>
      <c r="CS26" s="24">
        <v>-2.3047000000000002E-2</v>
      </c>
      <c r="CT26" s="24">
        <v>-3.032E-2</v>
      </c>
      <c r="CU26" s="24">
        <v>-5.11659E-2</v>
      </c>
      <c r="CV26" s="24">
        <v>-3.6629099999999998E-2</v>
      </c>
      <c r="CW26" s="24">
        <v>-6.3496399999999995E-2</v>
      </c>
      <c r="CX26" s="24">
        <v>-6.1083899999999997E-2</v>
      </c>
      <c r="CY26" s="24">
        <v>-4.7859800000000001E-2</v>
      </c>
      <c r="CZ26" s="24">
        <v>-4.2185399999999998E-2</v>
      </c>
      <c r="DA26" s="24">
        <v>-3.6239500000000001E-2</v>
      </c>
      <c r="DB26" s="24">
        <v>-3.9433599999999999E-2</v>
      </c>
      <c r="DC26" s="24">
        <v>-4.2341799999999999E-2</v>
      </c>
      <c r="DD26" s="24">
        <v>-3.1854800000000003E-2</v>
      </c>
      <c r="DE26" s="24">
        <v>-2.9884500000000001E-2</v>
      </c>
      <c r="DF26" s="24">
        <v>-2.0114900000000002E-2</v>
      </c>
      <c r="DG26" s="24">
        <v>1.18999E-2</v>
      </c>
      <c r="DH26" s="24">
        <v>1.64645E-2</v>
      </c>
      <c r="DI26" s="24">
        <v>3.9116199999999997E-2</v>
      </c>
      <c r="DJ26" s="24">
        <v>3.5109599999999998E-2</v>
      </c>
      <c r="DK26" s="24">
        <v>2.1683000000000001E-2</v>
      </c>
      <c r="DL26" s="24">
        <v>3.1382E-2</v>
      </c>
      <c r="DM26" s="24">
        <v>4.5478200000000003E-2</v>
      </c>
      <c r="DN26" s="24">
        <v>5.0575099999999998E-2</v>
      </c>
      <c r="DO26" s="24">
        <v>2.39394E-2</v>
      </c>
      <c r="DP26" s="24">
        <v>3.3752999999999999E-3</v>
      </c>
      <c r="DQ26" s="24">
        <v>-6.9997999999999996E-3</v>
      </c>
      <c r="DR26" s="24">
        <v>-1.1177899999999999E-2</v>
      </c>
      <c r="DS26" s="24">
        <v>-3.5866500000000003E-2</v>
      </c>
      <c r="DT26" s="24">
        <v>-2.4511399999999999E-2</v>
      </c>
      <c r="DU26" s="24">
        <v>-4.9535000000000003E-2</v>
      </c>
      <c r="DV26" s="24">
        <v>-4.6295000000000003E-2</v>
      </c>
      <c r="DW26" s="24">
        <v>-1.8291100000000001E-2</v>
      </c>
      <c r="DX26" s="24">
        <v>-1.06377E-2</v>
      </c>
      <c r="DY26" s="24">
        <v>-6.3739000000000001E-3</v>
      </c>
      <c r="DZ26" s="24">
        <v>-1.4031E-2</v>
      </c>
      <c r="EA26" s="24">
        <v>-1.9971699999999998E-2</v>
      </c>
      <c r="EB26" s="24">
        <v>-7.6054E-3</v>
      </c>
      <c r="EC26" s="24">
        <v>-4.8777999999999998E-3</v>
      </c>
      <c r="ED26" s="24">
        <v>6.7844000000000003E-3</v>
      </c>
      <c r="EE26" s="24">
        <v>3.5746699999999999E-2</v>
      </c>
      <c r="EF26" s="24">
        <v>3.51951E-2</v>
      </c>
      <c r="EG26" s="24">
        <v>5.9418100000000001E-2</v>
      </c>
      <c r="EH26" s="24">
        <v>5.51291E-2</v>
      </c>
      <c r="EI26" s="24">
        <v>4.1510600000000002E-2</v>
      </c>
      <c r="EJ26" s="24">
        <v>5.39433E-2</v>
      </c>
      <c r="EK26" s="24">
        <v>6.8661600000000003E-2</v>
      </c>
      <c r="EL26" s="24">
        <v>7.2657700000000006E-2</v>
      </c>
      <c r="EM26" s="24">
        <v>4.2030199999999997E-2</v>
      </c>
      <c r="EN26" s="24">
        <v>2.5497700000000002E-2</v>
      </c>
      <c r="EO26" s="24">
        <v>1.6169900000000001E-2</v>
      </c>
      <c r="EP26" s="24">
        <v>1.6460300000000001E-2</v>
      </c>
      <c r="EQ26" s="24">
        <v>-1.3776500000000001E-2</v>
      </c>
      <c r="ER26" s="24">
        <v>-7.0153999999999998E-3</v>
      </c>
      <c r="ES26" s="24">
        <v>-2.9377E-2</v>
      </c>
      <c r="ET26" s="24">
        <v>-2.4942200000000001E-2</v>
      </c>
      <c r="EU26" s="24">
        <v>57.954079999999998</v>
      </c>
      <c r="EV26" s="24">
        <v>57.305810000000001</v>
      </c>
      <c r="EW26" s="24">
        <v>56.830359999999999</v>
      </c>
      <c r="EX26" s="24">
        <v>56.436540000000001</v>
      </c>
      <c r="EY26" s="24">
        <v>56.098529999999997</v>
      </c>
      <c r="EZ26" s="24">
        <v>55.566650000000003</v>
      </c>
      <c r="FA26" s="24">
        <v>55.097580000000001</v>
      </c>
      <c r="FB26" s="24">
        <v>55.406570000000002</v>
      </c>
      <c r="FC26" s="24">
        <v>58.419319999999999</v>
      </c>
      <c r="FD26" s="24">
        <v>61.947069999999997</v>
      </c>
      <c r="FE26" s="24">
        <v>65.284760000000006</v>
      </c>
      <c r="FF26" s="24">
        <v>68.396360000000001</v>
      </c>
      <c r="FG26" s="24">
        <v>70.186859999999996</v>
      </c>
      <c r="FH26" s="24">
        <v>71.234700000000004</v>
      </c>
      <c r="FI26" s="24">
        <v>71.447069999999997</v>
      </c>
      <c r="FJ26" s="24">
        <v>70.988200000000006</v>
      </c>
      <c r="FK26" s="24">
        <v>70.110020000000006</v>
      </c>
      <c r="FL26" s="24">
        <v>68.568560000000005</v>
      </c>
      <c r="FM26" s="24">
        <v>66.847579999999994</v>
      </c>
      <c r="FN26" s="24">
        <v>64.25</v>
      </c>
      <c r="FO26" s="24">
        <v>62.126910000000002</v>
      </c>
      <c r="FP26" s="24">
        <v>61.014029999999998</v>
      </c>
      <c r="FQ26" s="24">
        <v>59.934310000000004</v>
      </c>
      <c r="FR26" s="24">
        <v>59.079079999999998</v>
      </c>
      <c r="FS26" s="24">
        <v>0.47501700000000002</v>
      </c>
      <c r="FT26" s="24">
        <v>1.9208699999999999E-2</v>
      </c>
      <c r="FU26" s="24">
        <v>2.5277299999999999E-2</v>
      </c>
    </row>
    <row r="27" spans="1:177" x14ac:dyDescent="0.2">
      <c r="A27" s="14" t="s">
        <v>228</v>
      </c>
      <c r="B27" s="14" t="s">
        <v>0</v>
      </c>
      <c r="C27" s="14" t="s">
        <v>224</v>
      </c>
      <c r="D27" s="36" t="s">
        <v>236</v>
      </c>
      <c r="E27" s="25" t="s">
        <v>220</v>
      </c>
      <c r="F27" s="25">
        <v>507</v>
      </c>
      <c r="G27" s="24">
        <v>0.27856059999999999</v>
      </c>
      <c r="H27" s="24">
        <v>0.2511581</v>
      </c>
      <c r="I27" s="24">
        <v>0.2390263</v>
      </c>
      <c r="J27" s="24">
        <v>0.22887279999999999</v>
      </c>
      <c r="K27" s="24">
        <v>0.21769579999999999</v>
      </c>
      <c r="L27" s="24">
        <v>0.2333768</v>
      </c>
      <c r="M27" s="24">
        <v>0.30050909999999997</v>
      </c>
      <c r="N27" s="24">
        <v>0.31495250000000002</v>
      </c>
      <c r="O27" s="24">
        <v>0.34724519999999998</v>
      </c>
      <c r="P27" s="24">
        <v>0.32605600000000001</v>
      </c>
      <c r="Q27" s="24">
        <v>0.30873200000000001</v>
      </c>
      <c r="R27" s="24">
        <v>0.3118572</v>
      </c>
      <c r="S27" s="24">
        <v>0.31192370000000003</v>
      </c>
      <c r="T27" s="24">
        <v>0.33792050000000001</v>
      </c>
      <c r="U27" s="24">
        <v>0.33951249999999999</v>
      </c>
      <c r="V27" s="24">
        <v>0.33762979999999998</v>
      </c>
      <c r="W27" s="24">
        <v>0.32709060000000001</v>
      </c>
      <c r="X27" s="24">
        <v>0.35303780000000001</v>
      </c>
      <c r="Y27" s="24">
        <v>0.39086219999999999</v>
      </c>
      <c r="Z27" s="24">
        <v>0.44359609999999999</v>
      </c>
      <c r="AA27" s="24">
        <v>0.45814830000000001</v>
      </c>
      <c r="AB27" s="24">
        <v>0.4232707</v>
      </c>
      <c r="AC27" s="24">
        <v>0.38508249999999999</v>
      </c>
      <c r="AD27" s="24">
        <v>0.34054390000000001</v>
      </c>
      <c r="AE27" s="24">
        <v>-0.11926390000000001</v>
      </c>
      <c r="AF27" s="24">
        <v>-0.1139336</v>
      </c>
      <c r="AG27" s="24">
        <v>-9.8516800000000002E-2</v>
      </c>
      <c r="AH27" s="24">
        <v>-8.7684600000000001E-2</v>
      </c>
      <c r="AI27" s="24">
        <v>-8.2246899999999998E-2</v>
      </c>
      <c r="AJ27" s="24">
        <v>-8.4494899999999998E-2</v>
      </c>
      <c r="AK27" s="24">
        <v>-8.4027900000000003E-2</v>
      </c>
      <c r="AL27" s="24">
        <v>-8.1893300000000002E-2</v>
      </c>
      <c r="AM27" s="24">
        <v>-5.4235100000000001E-2</v>
      </c>
      <c r="AN27" s="24">
        <v>-2.66465E-2</v>
      </c>
      <c r="AO27" s="24">
        <v>-1.5894599999999998E-2</v>
      </c>
      <c r="AP27" s="24">
        <v>-1.16799E-2</v>
      </c>
      <c r="AQ27" s="24">
        <v>-1.78059E-2</v>
      </c>
      <c r="AR27" s="24">
        <v>-1.0736000000000001E-2</v>
      </c>
      <c r="AS27" s="24">
        <v>-2.4951000000000001E-3</v>
      </c>
      <c r="AT27" s="24">
        <v>9.3761999999999995E-3</v>
      </c>
      <c r="AU27" s="24">
        <v>-1.22869E-2</v>
      </c>
      <c r="AV27" s="24">
        <v>-3.6498000000000003E-2</v>
      </c>
      <c r="AW27" s="24">
        <v>-5.6034500000000001E-2</v>
      </c>
      <c r="AX27" s="24">
        <v>-8.1649100000000002E-2</v>
      </c>
      <c r="AY27" s="24">
        <v>-7.4198899999999998E-2</v>
      </c>
      <c r="AZ27" s="24">
        <v>-5.41711E-2</v>
      </c>
      <c r="BA27" s="24">
        <v>-8.1369800000000006E-2</v>
      </c>
      <c r="BB27" s="24">
        <v>-8.7019899999999997E-2</v>
      </c>
      <c r="BC27" s="24">
        <v>-8.8839399999999999E-2</v>
      </c>
      <c r="BD27" s="24">
        <v>-8.0836599999999995E-2</v>
      </c>
      <c r="BE27" s="24">
        <v>-6.7775799999999997E-2</v>
      </c>
      <c r="BF27" s="24">
        <v>-6.2322099999999998E-2</v>
      </c>
      <c r="BG27" s="24">
        <v>-6.0682800000000002E-2</v>
      </c>
      <c r="BH27" s="24">
        <v>-6.1751599999999997E-2</v>
      </c>
      <c r="BI27" s="24">
        <v>-6.0630099999999999E-2</v>
      </c>
      <c r="BJ27" s="24">
        <v>-5.6431700000000001E-2</v>
      </c>
      <c r="BK27" s="24">
        <v>-3.3913699999999998E-2</v>
      </c>
      <c r="BL27" s="24">
        <v>-1.0474499999999999E-2</v>
      </c>
      <c r="BM27" s="24">
        <v>2.4034999999999998E-3</v>
      </c>
      <c r="BN27" s="24">
        <v>6.6867999999999997E-3</v>
      </c>
      <c r="BO27" s="24">
        <v>3.0709999999999998E-4</v>
      </c>
      <c r="BP27" s="24">
        <v>1.07241E-2</v>
      </c>
      <c r="BQ27" s="24">
        <v>2.0118500000000001E-2</v>
      </c>
      <c r="BR27" s="24">
        <v>2.9985100000000001E-2</v>
      </c>
      <c r="BS27" s="24">
        <v>4.0397000000000002E-3</v>
      </c>
      <c r="BT27" s="24">
        <v>-1.45065E-2</v>
      </c>
      <c r="BU27" s="24">
        <v>-3.2993599999999998E-2</v>
      </c>
      <c r="BV27" s="24">
        <v>-5.5981999999999997E-2</v>
      </c>
      <c r="BW27" s="24">
        <v>-5.4576899999999998E-2</v>
      </c>
      <c r="BX27" s="24">
        <v>-4.0982400000000002E-2</v>
      </c>
      <c r="BY27" s="24">
        <v>-6.3520800000000002E-2</v>
      </c>
      <c r="BZ27" s="24">
        <v>-6.6716300000000006E-2</v>
      </c>
      <c r="CA27" s="24">
        <v>-6.7767499999999994E-2</v>
      </c>
      <c r="CB27" s="24">
        <v>-5.7913699999999999E-2</v>
      </c>
      <c r="CC27" s="24">
        <v>-4.6484600000000001E-2</v>
      </c>
      <c r="CD27" s="24">
        <v>-4.47561E-2</v>
      </c>
      <c r="CE27" s="24">
        <v>-4.5747599999999999E-2</v>
      </c>
      <c r="CF27" s="24">
        <v>-4.5999699999999998E-2</v>
      </c>
      <c r="CG27" s="24">
        <v>-4.44248E-2</v>
      </c>
      <c r="CH27" s="24">
        <v>-3.8796999999999998E-2</v>
      </c>
      <c r="CI27" s="24">
        <v>-1.9839099999999998E-2</v>
      </c>
      <c r="CJ27" s="24">
        <v>7.2610000000000003E-4</v>
      </c>
      <c r="CK27" s="24">
        <v>1.50767E-2</v>
      </c>
      <c r="CL27" s="24">
        <v>1.9407500000000001E-2</v>
      </c>
      <c r="CM27" s="24">
        <v>1.2852199999999999E-2</v>
      </c>
      <c r="CN27" s="24">
        <v>2.55874E-2</v>
      </c>
      <c r="CO27" s="24">
        <v>3.57805E-2</v>
      </c>
      <c r="CP27" s="24">
        <v>4.4258800000000001E-2</v>
      </c>
      <c r="CQ27" s="24">
        <v>1.5347400000000001E-2</v>
      </c>
      <c r="CR27" s="24">
        <v>7.2480000000000005E-4</v>
      </c>
      <c r="CS27" s="24">
        <v>-1.7035600000000001E-2</v>
      </c>
      <c r="CT27" s="24">
        <v>-3.8205000000000003E-2</v>
      </c>
      <c r="CU27" s="24">
        <v>-4.0986700000000001E-2</v>
      </c>
      <c r="CV27" s="24">
        <v>-3.1847899999999998E-2</v>
      </c>
      <c r="CW27" s="24">
        <v>-5.1158599999999999E-2</v>
      </c>
      <c r="CX27" s="24">
        <v>-5.2654100000000002E-2</v>
      </c>
      <c r="CY27" s="24">
        <v>-4.6695599999999997E-2</v>
      </c>
      <c r="CZ27" s="24">
        <v>-3.4990800000000002E-2</v>
      </c>
      <c r="DA27" s="24">
        <v>-2.5193400000000001E-2</v>
      </c>
      <c r="DB27" s="24">
        <v>-2.7190099999999998E-2</v>
      </c>
      <c r="DC27" s="24">
        <v>-3.0812300000000001E-2</v>
      </c>
      <c r="DD27" s="24">
        <v>-3.0247799999999998E-2</v>
      </c>
      <c r="DE27" s="24">
        <v>-2.8219500000000002E-2</v>
      </c>
      <c r="DF27" s="24">
        <v>-2.1162400000000001E-2</v>
      </c>
      <c r="DG27" s="24">
        <v>-5.7644999999999997E-3</v>
      </c>
      <c r="DH27" s="24">
        <v>1.19267E-2</v>
      </c>
      <c r="DI27" s="24">
        <v>2.7749800000000002E-2</v>
      </c>
      <c r="DJ27" s="24">
        <v>3.2128299999999999E-2</v>
      </c>
      <c r="DK27" s="24">
        <v>2.5397200000000002E-2</v>
      </c>
      <c r="DL27" s="24">
        <v>4.0450600000000003E-2</v>
      </c>
      <c r="DM27" s="24">
        <v>5.1442599999999998E-2</v>
      </c>
      <c r="DN27" s="24">
        <v>5.8532399999999998E-2</v>
      </c>
      <c r="DO27" s="24">
        <v>2.6655100000000001E-2</v>
      </c>
      <c r="DP27" s="24">
        <v>1.5956100000000001E-2</v>
      </c>
      <c r="DQ27" s="24">
        <v>-1.0774999999999999E-3</v>
      </c>
      <c r="DR27" s="24">
        <v>-2.0428100000000001E-2</v>
      </c>
      <c r="DS27" s="24">
        <v>-2.73966E-2</v>
      </c>
      <c r="DT27" s="24">
        <v>-2.2713500000000001E-2</v>
      </c>
      <c r="DU27" s="24">
        <v>-3.8796400000000002E-2</v>
      </c>
      <c r="DV27" s="24">
        <v>-3.8591899999999998E-2</v>
      </c>
      <c r="DW27" s="24">
        <v>-1.62711E-2</v>
      </c>
      <c r="DX27" s="24">
        <v>-1.8938E-3</v>
      </c>
      <c r="DY27" s="24">
        <v>5.5475999999999998E-3</v>
      </c>
      <c r="DZ27" s="24">
        <v>-1.8276E-3</v>
      </c>
      <c r="EA27" s="24">
        <v>-9.2481999999999998E-3</v>
      </c>
      <c r="EB27" s="24">
        <v>-7.5046000000000002E-3</v>
      </c>
      <c r="EC27" s="24">
        <v>-4.8216999999999999E-3</v>
      </c>
      <c r="ED27" s="24">
        <v>4.2992000000000004E-3</v>
      </c>
      <c r="EE27" s="24">
        <v>1.4557E-2</v>
      </c>
      <c r="EF27" s="24">
        <v>2.8098600000000001E-2</v>
      </c>
      <c r="EG27" s="24">
        <v>4.6047900000000003E-2</v>
      </c>
      <c r="EH27" s="24">
        <v>5.0494999999999998E-2</v>
      </c>
      <c r="EI27" s="24">
        <v>4.3510199999999999E-2</v>
      </c>
      <c r="EJ27" s="24">
        <v>6.1910800000000002E-2</v>
      </c>
      <c r="EK27" s="24">
        <v>7.40561E-2</v>
      </c>
      <c r="EL27" s="24">
        <v>7.9141299999999998E-2</v>
      </c>
      <c r="EM27" s="24">
        <v>4.2981699999999998E-2</v>
      </c>
      <c r="EN27" s="24">
        <v>3.7947700000000001E-2</v>
      </c>
      <c r="EO27" s="24">
        <v>2.1963300000000002E-2</v>
      </c>
      <c r="EP27" s="24">
        <v>5.2389999999999997E-3</v>
      </c>
      <c r="EQ27" s="24">
        <v>-7.7745000000000002E-3</v>
      </c>
      <c r="ER27" s="24">
        <v>-9.5247000000000005E-3</v>
      </c>
      <c r="ES27" s="24">
        <v>-2.0947299999999999E-2</v>
      </c>
      <c r="ET27" s="24">
        <v>-1.82883E-2</v>
      </c>
      <c r="EU27" s="24">
        <v>58.787820000000004</v>
      </c>
      <c r="EV27" s="24">
        <v>58.175640000000001</v>
      </c>
      <c r="EW27" s="24">
        <v>57.673079999999999</v>
      </c>
      <c r="EX27" s="24">
        <v>57.42051</v>
      </c>
      <c r="EY27" s="24">
        <v>57.114739999999998</v>
      </c>
      <c r="EZ27" s="24">
        <v>56.608330000000002</v>
      </c>
      <c r="FA27" s="24">
        <v>56.163460000000001</v>
      </c>
      <c r="FB27" s="24">
        <v>56.658969999999997</v>
      </c>
      <c r="FC27" s="24">
        <v>59.342950000000002</v>
      </c>
      <c r="FD27" s="24">
        <v>62.490380000000002</v>
      </c>
      <c r="FE27" s="24">
        <v>65.539739999999995</v>
      </c>
      <c r="FF27" s="24">
        <v>68.40128</v>
      </c>
      <c r="FG27" s="24">
        <v>69.978840000000005</v>
      </c>
      <c r="FH27" s="24">
        <v>70.835899999999995</v>
      </c>
      <c r="FI27" s="24">
        <v>70.898719999999997</v>
      </c>
      <c r="FJ27" s="24">
        <v>70.375</v>
      </c>
      <c r="FK27" s="24">
        <v>69.641670000000005</v>
      </c>
      <c r="FL27" s="24">
        <v>68.210260000000005</v>
      </c>
      <c r="FM27" s="24">
        <v>66.679490000000001</v>
      </c>
      <c r="FN27" s="24">
        <v>64.384609999999995</v>
      </c>
      <c r="FO27" s="24">
        <v>62.43974</v>
      </c>
      <c r="FP27" s="24">
        <v>61.466670000000001</v>
      </c>
      <c r="FQ27" s="24">
        <v>60.532690000000002</v>
      </c>
      <c r="FR27" s="24">
        <v>59.76538</v>
      </c>
      <c r="FS27" s="24">
        <v>0.43623319999999999</v>
      </c>
      <c r="FT27" s="24">
        <v>1.66375E-2</v>
      </c>
      <c r="FU27" s="24">
        <v>2.44599E-2</v>
      </c>
    </row>
    <row r="28" spans="1:177" x14ac:dyDescent="0.2">
      <c r="A28" s="14" t="s">
        <v>228</v>
      </c>
      <c r="B28" s="14" t="s">
        <v>0</v>
      </c>
      <c r="C28" s="14" t="s">
        <v>224</v>
      </c>
      <c r="D28" s="36" t="s">
        <v>236</v>
      </c>
      <c r="E28" s="25" t="s">
        <v>221</v>
      </c>
      <c r="F28" s="25">
        <v>390</v>
      </c>
      <c r="G28" s="24">
        <v>0.2142162</v>
      </c>
      <c r="H28" s="24">
        <v>0.18558640000000001</v>
      </c>
      <c r="I28" s="24">
        <v>0.1696425</v>
      </c>
      <c r="J28" s="24">
        <v>0.1632662</v>
      </c>
      <c r="K28" s="24">
        <v>0.1688152</v>
      </c>
      <c r="L28" s="24">
        <v>0.1935934</v>
      </c>
      <c r="M28" s="24">
        <v>0.24345339999999999</v>
      </c>
      <c r="N28" s="24">
        <v>0.25146459999999998</v>
      </c>
      <c r="O28" s="24">
        <v>0.233595</v>
      </c>
      <c r="P28" s="24">
        <v>0.2213762</v>
      </c>
      <c r="Q28" s="24">
        <v>0.2247392</v>
      </c>
      <c r="R28" s="24">
        <v>0.2196728</v>
      </c>
      <c r="S28" s="24">
        <v>0.21506420000000001</v>
      </c>
      <c r="T28" s="24">
        <v>0.21597530000000001</v>
      </c>
      <c r="U28" s="24">
        <v>0.22045919999999999</v>
      </c>
      <c r="V28" s="24">
        <v>0.23962040000000001</v>
      </c>
      <c r="W28" s="24">
        <v>0.25049159999999998</v>
      </c>
      <c r="X28" s="24">
        <v>0.27603889999999998</v>
      </c>
      <c r="Y28" s="24">
        <v>0.30428060000000001</v>
      </c>
      <c r="Z28" s="24">
        <v>0.36172110000000002</v>
      </c>
      <c r="AA28" s="24">
        <v>0.40325860000000002</v>
      </c>
      <c r="AB28" s="24">
        <v>0.37376730000000002</v>
      </c>
      <c r="AC28" s="24">
        <v>0.3054384</v>
      </c>
      <c r="AD28" s="24">
        <v>0.25579390000000002</v>
      </c>
      <c r="AE28" s="24">
        <v>-2.0839199999999999E-2</v>
      </c>
      <c r="AF28" s="24">
        <v>-2.5274499999999998E-2</v>
      </c>
      <c r="AG28" s="24">
        <v>-3.0347599999999999E-2</v>
      </c>
      <c r="AH28" s="24">
        <v>-3.2311899999999998E-2</v>
      </c>
      <c r="AI28" s="24">
        <v>-3.1335300000000003E-2</v>
      </c>
      <c r="AJ28" s="24">
        <v>-2.5250399999999999E-2</v>
      </c>
      <c r="AK28" s="24">
        <v>-2.6220500000000001E-2</v>
      </c>
      <c r="AL28" s="24">
        <v>-2.3055900000000001E-2</v>
      </c>
      <c r="AM28" s="24">
        <v>-9.8761999999999999E-3</v>
      </c>
      <c r="AN28" s="24">
        <v>-1.5003900000000001E-2</v>
      </c>
      <c r="AO28" s="24">
        <v>-6.8506000000000001E-3</v>
      </c>
      <c r="AP28" s="24">
        <v>-1.34352E-2</v>
      </c>
      <c r="AQ28" s="24">
        <v>-2.0127800000000001E-2</v>
      </c>
      <c r="AR28" s="24">
        <v>-2.4313499999999998E-2</v>
      </c>
      <c r="AS28" s="24">
        <v>-2.0132000000000001E-2</v>
      </c>
      <c r="AT28" s="24">
        <v>-2.3981599999999999E-2</v>
      </c>
      <c r="AU28" s="24">
        <v>-1.8886099999999999E-2</v>
      </c>
      <c r="AV28" s="24">
        <v>-2.8138099999999999E-2</v>
      </c>
      <c r="AW28" s="24">
        <v>-2.2976699999999999E-2</v>
      </c>
      <c r="AX28" s="24">
        <v>-1.77532E-2</v>
      </c>
      <c r="AY28" s="24">
        <v>-2.9700600000000001E-2</v>
      </c>
      <c r="AZ28" s="24">
        <v>-2.3681899999999999E-2</v>
      </c>
      <c r="BA28" s="24">
        <v>-3.1949600000000002E-2</v>
      </c>
      <c r="BB28" s="24">
        <v>-2.7039400000000002E-2</v>
      </c>
      <c r="BC28" s="24">
        <v>-1.08199E-2</v>
      </c>
      <c r="BD28" s="24">
        <v>-1.57985E-2</v>
      </c>
      <c r="BE28" s="24">
        <v>-2.05147E-2</v>
      </c>
      <c r="BF28" s="24">
        <v>-2.2508799999999999E-2</v>
      </c>
      <c r="BG28" s="24">
        <v>-2.15722E-2</v>
      </c>
      <c r="BH28" s="24">
        <v>-1.36005E-2</v>
      </c>
      <c r="BI28" s="24">
        <v>-1.4261299999999999E-2</v>
      </c>
      <c r="BJ28" s="24">
        <v>-1.0492E-2</v>
      </c>
      <c r="BK28" s="24">
        <v>3.6137000000000001E-3</v>
      </c>
      <c r="BL28" s="24">
        <v>-4.5228999999999998E-3</v>
      </c>
      <c r="BM28" s="24">
        <v>3.8208000000000001E-3</v>
      </c>
      <c r="BN28" s="24">
        <v>-3.3251999999999999E-3</v>
      </c>
      <c r="BO28" s="24">
        <v>-1.00944E-2</v>
      </c>
      <c r="BP28" s="24">
        <v>-1.3958999999999999E-2</v>
      </c>
      <c r="BQ28" s="24">
        <v>-1.00389E-2</v>
      </c>
      <c r="BR28" s="24">
        <v>-1.3269700000000001E-2</v>
      </c>
      <c r="BS28" s="24">
        <v>-9.3694999999999994E-3</v>
      </c>
      <c r="BT28" s="24">
        <v>-1.91705E-2</v>
      </c>
      <c r="BU28" s="24">
        <v>-1.36942E-2</v>
      </c>
      <c r="BV28" s="24">
        <v>-3.8917000000000001E-3</v>
      </c>
      <c r="BW28" s="24">
        <v>-1.80009E-2</v>
      </c>
      <c r="BX28" s="24">
        <v>-1.24904E-2</v>
      </c>
      <c r="BY28" s="24">
        <v>-2.1249299999999999E-2</v>
      </c>
      <c r="BZ28" s="24">
        <v>-1.7278700000000001E-2</v>
      </c>
      <c r="CA28" s="24">
        <v>-3.8806000000000001E-3</v>
      </c>
      <c r="CB28" s="24">
        <v>-9.2353999999999995E-3</v>
      </c>
      <c r="CC28" s="24">
        <v>-1.37045E-2</v>
      </c>
      <c r="CD28" s="24">
        <v>-1.5719299999999999E-2</v>
      </c>
      <c r="CE28" s="24">
        <v>-1.48103E-2</v>
      </c>
      <c r="CF28" s="24">
        <v>-5.5317999999999999E-3</v>
      </c>
      <c r="CG28" s="24">
        <v>-5.9782999999999998E-3</v>
      </c>
      <c r="CH28" s="24">
        <v>-1.7903999999999999E-3</v>
      </c>
      <c r="CI28" s="24">
        <v>1.2956799999999999E-2</v>
      </c>
      <c r="CJ28" s="24">
        <v>2.7361E-3</v>
      </c>
      <c r="CK28" s="24">
        <v>1.12117E-2</v>
      </c>
      <c r="CL28" s="24">
        <v>3.6768999999999999E-3</v>
      </c>
      <c r="CM28" s="24">
        <v>-3.1453000000000002E-3</v>
      </c>
      <c r="CN28" s="24">
        <v>-6.7875000000000001E-3</v>
      </c>
      <c r="CO28" s="24">
        <v>-3.0484000000000002E-3</v>
      </c>
      <c r="CP28" s="24">
        <v>-5.8507000000000003E-3</v>
      </c>
      <c r="CQ28" s="24">
        <v>-2.7782000000000002E-3</v>
      </c>
      <c r="CR28" s="24">
        <v>-1.29596E-2</v>
      </c>
      <c r="CS28" s="24">
        <v>-7.2652999999999997E-3</v>
      </c>
      <c r="CT28" s="24">
        <v>5.7088E-3</v>
      </c>
      <c r="CU28" s="24">
        <v>-9.8975999999999995E-3</v>
      </c>
      <c r="CV28" s="24">
        <v>-4.7393000000000001E-3</v>
      </c>
      <c r="CW28" s="24">
        <v>-1.38382E-2</v>
      </c>
      <c r="CX28" s="24">
        <v>-1.05185E-2</v>
      </c>
      <c r="CY28" s="24">
        <v>3.0587000000000001E-3</v>
      </c>
      <c r="CZ28" s="24">
        <v>-2.6724000000000001E-3</v>
      </c>
      <c r="DA28" s="24">
        <v>-6.8941999999999996E-3</v>
      </c>
      <c r="DB28" s="24">
        <v>-8.9297000000000005E-3</v>
      </c>
      <c r="DC28" s="24">
        <v>-8.0484000000000007E-3</v>
      </c>
      <c r="DD28" s="24">
        <v>2.5368999999999999E-3</v>
      </c>
      <c r="DE28" s="24">
        <v>2.3046999999999998E-3</v>
      </c>
      <c r="DF28" s="24">
        <v>6.9113000000000004E-3</v>
      </c>
      <c r="DG28" s="24">
        <v>2.2299800000000002E-2</v>
      </c>
      <c r="DH28" s="24">
        <v>9.9951999999999992E-3</v>
      </c>
      <c r="DI28" s="24">
        <v>1.86027E-2</v>
      </c>
      <c r="DJ28" s="24">
        <v>1.06791E-2</v>
      </c>
      <c r="DK28" s="24">
        <v>3.8038999999999998E-3</v>
      </c>
      <c r="DL28" s="24">
        <v>3.8410000000000001E-4</v>
      </c>
      <c r="DM28" s="24">
        <v>3.9420000000000002E-3</v>
      </c>
      <c r="DN28" s="24">
        <v>1.5682999999999999E-3</v>
      </c>
      <c r="DO28" s="24">
        <v>3.813E-3</v>
      </c>
      <c r="DP28" s="24">
        <v>-6.7486000000000004E-3</v>
      </c>
      <c r="DQ28" s="24">
        <v>-8.363E-4</v>
      </c>
      <c r="DR28" s="24">
        <v>1.53092E-2</v>
      </c>
      <c r="DS28" s="24">
        <v>-1.7944E-3</v>
      </c>
      <c r="DT28" s="24">
        <v>3.0119000000000001E-3</v>
      </c>
      <c r="DU28" s="24">
        <v>-6.4272000000000001E-3</v>
      </c>
      <c r="DV28" s="24">
        <v>-3.7582000000000002E-3</v>
      </c>
      <c r="DW28" s="24">
        <v>1.30779E-2</v>
      </c>
      <c r="DX28" s="24">
        <v>6.8035999999999999E-3</v>
      </c>
      <c r="DY28" s="24">
        <v>2.9386999999999998E-3</v>
      </c>
      <c r="DZ28" s="24">
        <v>8.7330000000000003E-4</v>
      </c>
      <c r="EA28" s="24">
        <v>1.7147E-3</v>
      </c>
      <c r="EB28" s="24">
        <v>1.4186799999999999E-2</v>
      </c>
      <c r="EC28" s="24">
        <v>1.4264000000000001E-2</v>
      </c>
      <c r="ED28" s="24">
        <v>1.9475099999999999E-2</v>
      </c>
      <c r="EE28" s="24">
        <v>3.5789700000000001E-2</v>
      </c>
      <c r="EF28" s="24">
        <v>2.04762E-2</v>
      </c>
      <c r="EG28" s="24">
        <v>2.9274100000000001E-2</v>
      </c>
      <c r="EH28" s="24">
        <v>2.0789100000000001E-2</v>
      </c>
      <c r="EI28" s="24">
        <v>1.3837199999999999E-2</v>
      </c>
      <c r="EJ28" s="24">
        <v>1.0738599999999999E-2</v>
      </c>
      <c r="EK28" s="24">
        <v>1.40351E-2</v>
      </c>
      <c r="EL28" s="24">
        <v>1.22802E-2</v>
      </c>
      <c r="EM28" s="24">
        <v>1.33297E-2</v>
      </c>
      <c r="EN28" s="24">
        <v>2.2190000000000001E-3</v>
      </c>
      <c r="EO28" s="24">
        <v>8.4460999999999998E-3</v>
      </c>
      <c r="EP28" s="24">
        <v>2.91708E-2</v>
      </c>
      <c r="EQ28" s="24">
        <v>9.9053000000000006E-3</v>
      </c>
      <c r="ER28" s="24">
        <v>1.42033E-2</v>
      </c>
      <c r="ES28" s="24">
        <v>4.2731999999999996E-3</v>
      </c>
      <c r="ET28" s="24">
        <v>6.0025E-3</v>
      </c>
      <c r="EU28" s="24">
        <v>57.128810000000001</v>
      </c>
      <c r="EV28" s="24">
        <v>56.444800000000001</v>
      </c>
      <c r="EW28" s="24">
        <v>55.996189999999999</v>
      </c>
      <c r="EX28" s="24">
        <v>55.462560000000003</v>
      </c>
      <c r="EY28" s="24">
        <v>55.092640000000003</v>
      </c>
      <c r="EZ28" s="24">
        <v>54.535530000000001</v>
      </c>
      <c r="FA28" s="24">
        <v>54.04251</v>
      </c>
      <c r="FB28" s="24">
        <v>54.166879999999999</v>
      </c>
      <c r="FC28" s="24">
        <v>57.50508</v>
      </c>
      <c r="FD28" s="24">
        <v>61.409260000000003</v>
      </c>
      <c r="FE28" s="24">
        <v>65.032359999999997</v>
      </c>
      <c r="FF28" s="24">
        <v>68.391490000000005</v>
      </c>
      <c r="FG28" s="24">
        <v>70.392769999999999</v>
      </c>
      <c r="FH28" s="24">
        <v>71.629440000000002</v>
      </c>
      <c r="FI28" s="24">
        <v>71.989850000000004</v>
      </c>
      <c r="FJ28" s="24">
        <v>71.595179999999999</v>
      </c>
      <c r="FK28" s="24">
        <v>70.573599999999999</v>
      </c>
      <c r="FL28" s="24">
        <v>68.923230000000004</v>
      </c>
      <c r="FM28" s="24">
        <v>67.013959999999997</v>
      </c>
      <c r="FN28" s="24">
        <v>64.116749999999996</v>
      </c>
      <c r="FO28" s="24">
        <v>61.817259999999997</v>
      </c>
      <c r="FP28" s="24">
        <v>60.565989999999999</v>
      </c>
      <c r="FQ28" s="24">
        <v>59.342010000000002</v>
      </c>
      <c r="FR28" s="24">
        <v>58.399749999999997</v>
      </c>
      <c r="FS28" s="24">
        <v>0.23545479999999999</v>
      </c>
      <c r="FT28" s="24">
        <v>1.06103E-2</v>
      </c>
      <c r="FU28" s="24">
        <v>1.1188200000000001E-2</v>
      </c>
    </row>
    <row r="29" spans="1:177" x14ac:dyDescent="0.2">
      <c r="A29" s="14" t="s">
        <v>228</v>
      </c>
      <c r="B29" s="14" t="s">
        <v>0</v>
      </c>
      <c r="C29" s="14" t="s">
        <v>224</v>
      </c>
      <c r="D29" s="36" t="s">
        <v>237</v>
      </c>
      <c r="E29" s="25" t="s">
        <v>219</v>
      </c>
      <c r="F29" s="25">
        <v>1412</v>
      </c>
      <c r="G29" s="24">
        <v>1.226783</v>
      </c>
      <c r="H29" s="24">
        <v>1.1281509999999999</v>
      </c>
      <c r="I29" s="24">
        <v>1.026157</v>
      </c>
      <c r="J29" s="24">
        <v>0.95724240000000005</v>
      </c>
      <c r="K29" s="24">
        <v>0.90541280000000002</v>
      </c>
      <c r="L29" s="24">
        <v>0.90842440000000002</v>
      </c>
      <c r="M29" s="24">
        <v>0.95954189999999995</v>
      </c>
      <c r="N29" s="24">
        <v>0.99153190000000002</v>
      </c>
      <c r="O29" s="24">
        <v>0.94119260000000005</v>
      </c>
      <c r="P29" s="24">
        <v>0.97207940000000004</v>
      </c>
      <c r="Q29" s="24">
        <v>1.0428839999999999</v>
      </c>
      <c r="R29" s="24">
        <v>1.1606430000000001</v>
      </c>
      <c r="S29" s="24">
        <v>1.284718</v>
      </c>
      <c r="T29" s="24">
        <v>1.3778239999999999</v>
      </c>
      <c r="U29" s="24">
        <v>1.4878720000000001</v>
      </c>
      <c r="V29" s="24">
        <v>1.5661</v>
      </c>
      <c r="W29" s="24">
        <v>1.6420650000000001</v>
      </c>
      <c r="X29" s="24">
        <v>1.732321</v>
      </c>
      <c r="Y29" s="24">
        <v>1.786824</v>
      </c>
      <c r="Z29" s="24">
        <v>1.798867</v>
      </c>
      <c r="AA29" s="24">
        <v>1.9006620000000001</v>
      </c>
      <c r="AB29" s="24">
        <v>1.805682</v>
      </c>
      <c r="AC29" s="24">
        <v>1.664641</v>
      </c>
      <c r="AD29" s="24">
        <v>1.42906</v>
      </c>
      <c r="AE29" s="24">
        <v>-0.19128600000000001</v>
      </c>
      <c r="AF29" s="24">
        <v>-0.33284419999999998</v>
      </c>
      <c r="AG29" s="24">
        <v>-0.2710765</v>
      </c>
      <c r="AH29" s="24">
        <v>-0.21749979999999999</v>
      </c>
      <c r="AI29" s="24">
        <v>-0.18266779999999999</v>
      </c>
      <c r="AJ29" s="24">
        <v>-0.1501034</v>
      </c>
      <c r="AK29" s="24">
        <v>-0.1244295</v>
      </c>
      <c r="AL29" s="24">
        <v>-9.0122999999999995E-2</v>
      </c>
      <c r="AM29" s="24">
        <v>-0.1053829</v>
      </c>
      <c r="AN29" s="24">
        <v>-4.2614800000000001E-2</v>
      </c>
      <c r="AO29" s="24">
        <v>-3.9759799999999998E-2</v>
      </c>
      <c r="AP29" s="24">
        <v>-4.4020000000000002E-4</v>
      </c>
      <c r="AQ29" s="24">
        <v>1.8607499999999999E-2</v>
      </c>
      <c r="AR29" s="24">
        <v>2.6030600000000001E-2</v>
      </c>
      <c r="AS29" s="24">
        <v>7.7694799999999994E-2</v>
      </c>
      <c r="AT29" s="24">
        <v>6.5972900000000001E-2</v>
      </c>
      <c r="AU29" s="24">
        <v>4.8830199999999997E-2</v>
      </c>
      <c r="AV29" s="24">
        <v>1.1312600000000001E-2</v>
      </c>
      <c r="AW29" s="24">
        <v>-3.5487699999999997E-2</v>
      </c>
      <c r="AX29" s="24">
        <v>1.7700799999999999E-2</v>
      </c>
      <c r="AY29" s="24">
        <v>-1.6107400000000001E-2</v>
      </c>
      <c r="AZ29" s="24">
        <v>-2.8066399999999998E-2</v>
      </c>
      <c r="BA29" s="24">
        <v>-3.0636799999999999E-2</v>
      </c>
      <c r="BB29" s="24">
        <v>-5.6135200000000003E-2</v>
      </c>
      <c r="BC29" s="24">
        <v>-0.14086689999999999</v>
      </c>
      <c r="BD29" s="24">
        <v>-0.27197070000000001</v>
      </c>
      <c r="BE29" s="24">
        <v>-0.2166737</v>
      </c>
      <c r="BF29" s="24">
        <v>-0.172573</v>
      </c>
      <c r="BG29" s="24">
        <v>-0.14234250000000001</v>
      </c>
      <c r="BH29" s="24">
        <v>-0.11570709999999999</v>
      </c>
      <c r="BI29" s="24">
        <v>-9.0257199999999996E-2</v>
      </c>
      <c r="BJ29" s="24">
        <v>-5.5191700000000003E-2</v>
      </c>
      <c r="BK29" s="24">
        <v>-6.6330299999999995E-2</v>
      </c>
      <c r="BL29" s="24">
        <v>-1.2846399999999999E-2</v>
      </c>
      <c r="BM29" s="24">
        <v>-1.04726E-2</v>
      </c>
      <c r="BN29" s="24">
        <v>3.0991500000000002E-2</v>
      </c>
      <c r="BO29" s="24">
        <v>5.0694700000000002E-2</v>
      </c>
      <c r="BP29" s="24">
        <v>5.8575599999999999E-2</v>
      </c>
      <c r="BQ29" s="24">
        <v>0.10439080000000001</v>
      </c>
      <c r="BR29" s="24">
        <v>9.4975599999999993E-2</v>
      </c>
      <c r="BS29" s="24">
        <v>8.0926499999999998E-2</v>
      </c>
      <c r="BT29" s="24">
        <v>4.7617699999999999E-2</v>
      </c>
      <c r="BU29" s="24">
        <v>2.2461E-3</v>
      </c>
      <c r="BV29" s="24">
        <v>5.0474900000000003E-2</v>
      </c>
      <c r="BW29" s="24">
        <v>2.0322300000000001E-2</v>
      </c>
      <c r="BX29" s="24">
        <v>1.18491E-2</v>
      </c>
      <c r="BY29" s="24">
        <v>7.3622000000000002E-3</v>
      </c>
      <c r="BZ29" s="24">
        <v>-2.04003E-2</v>
      </c>
      <c r="CA29" s="24">
        <v>-0.1059467</v>
      </c>
      <c r="CB29" s="24">
        <v>-0.22980999999999999</v>
      </c>
      <c r="CC29" s="24">
        <v>-0.1789945</v>
      </c>
      <c r="CD29" s="24">
        <v>-0.14145669999999999</v>
      </c>
      <c r="CE29" s="24">
        <v>-0.1144134</v>
      </c>
      <c r="CF29" s="24">
        <v>-9.1884300000000002E-2</v>
      </c>
      <c r="CG29" s="24">
        <v>-6.6589599999999999E-2</v>
      </c>
      <c r="CH29" s="24">
        <v>-3.0998399999999999E-2</v>
      </c>
      <c r="CI29" s="24">
        <v>-3.9282699999999997E-2</v>
      </c>
      <c r="CJ29" s="24">
        <v>7.7711999999999998E-3</v>
      </c>
      <c r="CK29" s="24">
        <v>9.8116999999999996E-3</v>
      </c>
      <c r="CL29" s="24">
        <v>5.2761099999999998E-2</v>
      </c>
      <c r="CM29" s="24">
        <v>7.2918300000000005E-2</v>
      </c>
      <c r="CN29" s="24">
        <v>8.1116099999999997E-2</v>
      </c>
      <c r="CO29" s="24">
        <v>0.1228805</v>
      </c>
      <c r="CP29" s="24">
        <v>0.11506280000000001</v>
      </c>
      <c r="CQ29" s="24">
        <v>0.1031562</v>
      </c>
      <c r="CR29" s="24">
        <v>7.2762599999999997E-2</v>
      </c>
      <c r="CS29" s="24">
        <v>2.83804E-2</v>
      </c>
      <c r="CT29" s="24">
        <v>7.3174100000000006E-2</v>
      </c>
      <c r="CU29" s="24">
        <v>4.5553400000000001E-2</v>
      </c>
      <c r="CV29" s="24">
        <v>3.9494399999999999E-2</v>
      </c>
      <c r="CW29" s="24">
        <v>3.36802E-2</v>
      </c>
      <c r="CX29" s="24">
        <v>4.3496000000000003E-3</v>
      </c>
      <c r="CY29" s="24">
        <v>-7.1026500000000006E-2</v>
      </c>
      <c r="CZ29" s="24">
        <v>-0.18764929999999999</v>
      </c>
      <c r="DA29" s="24">
        <v>-0.1413153</v>
      </c>
      <c r="DB29" s="24">
        <v>-0.11034049999999999</v>
      </c>
      <c r="DC29" s="24">
        <v>-8.6484199999999997E-2</v>
      </c>
      <c r="DD29" s="24">
        <v>-6.8061499999999997E-2</v>
      </c>
      <c r="DE29" s="24">
        <v>-4.2922000000000002E-2</v>
      </c>
      <c r="DF29" s="24">
        <v>-6.8050999999999997E-3</v>
      </c>
      <c r="DG29" s="24">
        <v>-1.2234999999999999E-2</v>
      </c>
      <c r="DH29" s="24">
        <v>2.8388699999999999E-2</v>
      </c>
      <c r="DI29" s="24">
        <v>3.0095899999999998E-2</v>
      </c>
      <c r="DJ29" s="24">
        <v>7.4530600000000002E-2</v>
      </c>
      <c r="DK29" s="24">
        <v>9.5141799999999999E-2</v>
      </c>
      <c r="DL29" s="24">
        <v>0.1036567</v>
      </c>
      <c r="DM29" s="24">
        <v>0.1413701</v>
      </c>
      <c r="DN29" s="24">
        <v>0.13514989999999999</v>
      </c>
      <c r="DO29" s="24">
        <v>0.125386</v>
      </c>
      <c r="DP29" s="24">
        <v>9.7907400000000006E-2</v>
      </c>
      <c r="DQ29" s="24">
        <v>5.4514699999999999E-2</v>
      </c>
      <c r="DR29" s="24">
        <v>9.5873299999999995E-2</v>
      </c>
      <c r="DS29" s="24">
        <v>7.07845E-2</v>
      </c>
      <c r="DT29" s="24">
        <v>6.7139799999999999E-2</v>
      </c>
      <c r="DU29" s="24">
        <v>5.9998200000000002E-2</v>
      </c>
      <c r="DV29" s="24">
        <v>2.90996E-2</v>
      </c>
      <c r="DW29" s="24">
        <v>-2.0607299999999999E-2</v>
      </c>
      <c r="DX29" s="24">
        <v>-0.12677579999999999</v>
      </c>
      <c r="DY29" s="24">
        <v>-8.6912500000000004E-2</v>
      </c>
      <c r="DZ29" s="24">
        <v>-6.5413600000000002E-2</v>
      </c>
      <c r="EA29" s="24">
        <v>-4.6158900000000003E-2</v>
      </c>
      <c r="EB29" s="24">
        <v>-3.3665199999999999E-2</v>
      </c>
      <c r="EC29" s="24">
        <v>-8.7498000000000003E-3</v>
      </c>
      <c r="ED29" s="24">
        <v>2.81263E-2</v>
      </c>
      <c r="EE29" s="24">
        <v>2.6817500000000001E-2</v>
      </c>
      <c r="EF29" s="24">
        <v>5.8157100000000003E-2</v>
      </c>
      <c r="EG29" s="24">
        <v>5.9383100000000001E-2</v>
      </c>
      <c r="EH29" s="24">
        <v>0.1059624</v>
      </c>
      <c r="EI29" s="24">
        <v>0.12722900000000001</v>
      </c>
      <c r="EJ29" s="24">
        <v>0.13620160000000001</v>
      </c>
      <c r="EK29" s="24">
        <v>0.1680661</v>
      </c>
      <c r="EL29" s="24">
        <v>0.16415270000000001</v>
      </c>
      <c r="EM29" s="24">
        <v>0.15748219999999999</v>
      </c>
      <c r="EN29" s="24">
        <v>0.13421250000000001</v>
      </c>
      <c r="EO29" s="24">
        <v>9.2248399999999994E-2</v>
      </c>
      <c r="EP29" s="24">
        <v>0.1286474</v>
      </c>
      <c r="EQ29" s="24">
        <v>0.1072142</v>
      </c>
      <c r="ER29" s="24">
        <v>0.10705530000000001</v>
      </c>
      <c r="ES29" s="24">
        <v>9.7997200000000007E-2</v>
      </c>
      <c r="ET29" s="24">
        <v>6.4834500000000003E-2</v>
      </c>
      <c r="EU29" s="24">
        <v>68.865250000000003</v>
      </c>
      <c r="EV29" s="24">
        <v>68.49297</v>
      </c>
      <c r="EW29" s="24">
        <v>68.273079999999993</v>
      </c>
      <c r="EX29" s="24">
        <v>68.101510000000005</v>
      </c>
      <c r="EY29" s="24">
        <v>67.948350000000005</v>
      </c>
      <c r="EZ29" s="24">
        <v>67.730249999999998</v>
      </c>
      <c r="FA29" s="24">
        <v>67.706469999999996</v>
      </c>
      <c r="FB29" s="24">
        <v>67.959090000000003</v>
      </c>
      <c r="FC29" s="24">
        <v>69.474299999999999</v>
      </c>
      <c r="FD29" s="24">
        <v>71.856300000000005</v>
      </c>
      <c r="FE29" s="24">
        <v>74.94426</v>
      </c>
      <c r="FF29" s="24">
        <v>77.448480000000004</v>
      </c>
      <c r="FG29" s="24">
        <v>79.013300000000001</v>
      </c>
      <c r="FH29" s="24">
        <v>80.295580000000001</v>
      </c>
      <c r="FI29" s="24">
        <v>80.238299999999995</v>
      </c>
      <c r="FJ29" s="24">
        <v>80.022499999999994</v>
      </c>
      <c r="FK29" s="24">
        <v>79.338790000000003</v>
      </c>
      <c r="FL29" s="24">
        <v>78.241370000000003</v>
      </c>
      <c r="FM29" s="24">
        <v>76.377399999999994</v>
      </c>
      <c r="FN29" s="24">
        <v>73.958830000000006</v>
      </c>
      <c r="FO29" s="24">
        <v>71.594220000000007</v>
      </c>
      <c r="FP29" s="24">
        <v>70.418559999999999</v>
      </c>
      <c r="FQ29" s="24">
        <v>69.737399999999994</v>
      </c>
      <c r="FR29" s="24">
        <v>69.194829999999996</v>
      </c>
      <c r="FS29" s="24">
        <v>0.81857590000000002</v>
      </c>
      <c r="FT29" s="24">
        <v>3.4223799999999999E-2</v>
      </c>
      <c r="FU29" s="24">
        <v>3.9612399999999999E-2</v>
      </c>
    </row>
    <row r="30" spans="1:177" x14ac:dyDescent="0.2">
      <c r="A30" s="14" t="s">
        <v>228</v>
      </c>
      <c r="B30" s="14" t="s">
        <v>0</v>
      </c>
      <c r="C30" s="14" t="s">
        <v>224</v>
      </c>
      <c r="D30" s="36" t="s">
        <v>237</v>
      </c>
      <c r="E30" s="25" t="s">
        <v>220</v>
      </c>
      <c r="F30" s="25">
        <v>807</v>
      </c>
      <c r="G30" s="24">
        <v>0.67914940000000001</v>
      </c>
      <c r="H30" s="24">
        <v>0.62722719999999998</v>
      </c>
      <c r="I30" s="24">
        <v>0.57473510000000005</v>
      </c>
      <c r="J30" s="24">
        <v>0.53915809999999997</v>
      </c>
      <c r="K30" s="24">
        <v>0.49709019999999998</v>
      </c>
      <c r="L30" s="24">
        <v>0.50117840000000002</v>
      </c>
      <c r="M30" s="24">
        <v>0.53609459999999998</v>
      </c>
      <c r="N30" s="24">
        <v>0.56009330000000002</v>
      </c>
      <c r="O30" s="24">
        <v>0.53279480000000001</v>
      </c>
      <c r="P30" s="24">
        <v>0.54509099999999999</v>
      </c>
      <c r="Q30" s="24">
        <v>0.58715649999999997</v>
      </c>
      <c r="R30" s="24">
        <v>0.66865560000000002</v>
      </c>
      <c r="S30" s="24">
        <v>0.71378580000000003</v>
      </c>
      <c r="T30" s="24">
        <v>0.74763579999999996</v>
      </c>
      <c r="U30" s="24">
        <v>0.77712130000000001</v>
      </c>
      <c r="V30" s="24">
        <v>0.80642210000000003</v>
      </c>
      <c r="W30" s="24">
        <v>0.82651330000000001</v>
      </c>
      <c r="X30" s="24">
        <v>0.84682769999999996</v>
      </c>
      <c r="Y30" s="24">
        <v>0.89117539999999995</v>
      </c>
      <c r="Z30" s="24">
        <v>0.91099609999999998</v>
      </c>
      <c r="AA30" s="24">
        <v>0.99167130000000003</v>
      </c>
      <c r="AB30" s="24">
        <v>0.94816509999999998</v>
      </c>
      <c r="AC30" s="24">
        <v>0.88205250000000002</v>
      </c>
      <c r="AD30" s="24">
        <v>0.76866330000000005</v>
      </c>
      <c r="AE30" s="24">
        <v>-0.16176650000000001</v>
      </c>
      <c r="AF30" s="24">
        <v>-0.2771921</v>
      </c>
      <c r="AG30" s="24">
        <v>-0.21457860000000001</v>
      </c>
      <c r="AH30" s="24">
        <v>-0.1610172</v>
      </c>
      <c r="AI30" s="24">
        <v>-0.12519520000000001</v>
      </c>
      <c r="AJ30" s="24">
        <v>-8.3857699999999993E-2</v>
      </c>
      <c r="AK30" s="24">
        <v>-5.03696E-2</v>
      </c>
      <c r="AL30" s="24">
        <v>-1.7733800000000001E-2</v>
      </c>
      <c r="AM30" s="24">
        <v>-1.89626E-2</v>
      </c>
      <c r="AN30" s="24">
        <v>-9.1699999999999993E-3</v>
      </c>
      <c r="AO30" s="24">
        <v>-1.5962199999999999E-2</v>
      </c>
      <c r="AP30" s="24">
        <v>5.3029000000000001E-3</v>
      </c>
      <c r="AQ30" s="24">
        <v>9.6659999999999997E-4</v>
      </c>
      <c r="AR30" s="24">
        <v>-5.7666999999999996E-3</v>
      </c>
      <c r="AS30" s="24">
        <v>7.0553999999999999E-3</v>
      </c>
      <c r="AT30" s="24">
        <v>1.1717999999999999E-2</v>
      </c>
      <c r="AU30" s="24">
        <v>1.2306299999999999E-2</v>
      </c>
      <c r="AV30" s="24">
        <v>-4.1496499999999999E-2</v>
      </c>
      <c r="AW30" s="24">
        <v>-6.6100300000000001E-2</v>
      </c>
      <c r="AX30" s="24">
        <v>-1.7411599999999999E-2</v>
      </c>
      <c r="AY30" s="24">
        <v>-1.41897E-2</v>
      </c>
      <c r="AZ30" s="24">
        <v>9.7700000000000003E-5</v>
      </c>
      <c r="BA30" s="24">
        <v>-9.6041000000000008E-3</v>
      </c>
      <c r="BB30" s="24">
        <v>-3.4325399999999999E-2</v>
      </c>
      <c r="BC30" s="24">
        <v>-0.11862540000000001</v>
      </c>
      <c r="BD30" s="24">
        <v>-0.22127649999999999</v>
      </c>
      <c r="BE30" s="24">
        <v>-0.1657092</v>
      </c>
      <c r="BF30" s="24">
        <v>-0.1230677</v>
      </c>
      <c r="BG30" s="24">
        <v>-9.3421100000000007E-2</v>
      </c>
      <c r="BH30" s="24">
        <v>-6.0628099999999997E-2</v>
      </c>
      <c r="BI30" s="24">
        <v>-2.9553400000000001E-2</v>
      </c>
      <c r="BJ30" s="24">
        <v>2.0516000000000002E-3</v>
      </c>
      <c r="BK30" s="24">
        <v>2.7961000000000001E-3</v>
      </c>
      <c r="BL30" s="24">
        <v>1.09827E-2</v>
      </c>
      <c r="BM30" s="24">
        <v>2.0642E-3</v>
      </c>
      <c r="BN30" s="24">
        <v>2.3767699999999999E-2</v>
      </c>
      <c r="BO30" s="24">
        <v>1.87283E-2</v>
      </c>
      <c r="BP30" s="24">
        <v>1.2803800000000001E-2</v>
      </c>
      <c r="BQ30" s="24">
        <v>2.6649300000000001E-2</v>
      </c>
      <c r="BR30" s="24">
        <v>3.4417400000000001E-2</v>
      </c>
      <c r="BS30" s="24">
        <v>3.8034600000000002E-2</v>
      </c>
      <c r="BT30" s="24">
        <v>-1.1101E-2</v>
      </c>
      <c r="BU30" s="24">
        <v>-3.3340799999999997E-2</v>
      </c>
      <c r="BV30" s="24">
        <v>9.9999000000000008E-3</v>
      </c>
      <c r="BW30" s="24">
        <v>1.2630300000000001E-2</v>
      </c>
      <c r="BX30" s="24">
        <v>2.4290599999999999E-2</v>
      </c>
      <c r="BY30" s="24">
        <v>1.4599900000000001E-2</v>
      </c>
      <c r="BZ30" s="24">
        <v>-1.21279E-2</v>
      </c>
      <c r="CA30" s="24">
        <v>-8.8746000000000005E-2</v>
      </c>
      <c r="CB30" s="24">
        <v>-0.1825495</v>
      </c>
      <c r="CC30" s="24">
        <v>-0.13186239999999999</v>
      </c>
      <c r="CD30" s="24">
        <v>-9.6783900000000006E-2</v>
      </c>
      <c r="CE30" s="24">
        <v>-7.1414400000000003E-2</v>
      </c>
      <c r="CF30" s="24">
        <v>-4.4539299999999997E-2</v>
      </c>
      <c r="CG30" s="24">
        <v>-1.5136200000000001E-2</v>
      </c>
      <c r="CH30" s="24">
        <v>1.5754799999999999E-2</v>
      </c>
      <c r="CI30" s="24">
        <v>1.7866199999999999E-2</v>
      </c>
      <c r="CJ30" s="24">
        <v>2.4940500000000001E-2</v>
      </c>
      <c r="CK30" s="24">
        <v>1.45492E-2</v>
      </c>
      <c r="CL30" s="24">
        <v>3.65563E-2</v>
      </c>
      <c r="CM30" s="24">
        <v>3.1030100000000001E-2</v>
      </c>
      <c r="CN30" s="24">
        <v>2.56657E-2</v>
      </c>
      <c r="CO30" s="24">
        <v>4.0219999999999999E-2</v>
      </c>
      <c r="CP30" s="24">
        <v>5.01389E-2</v>
      </c>
      <c r="CQ30" s="24">
        <v>5.5854000000000001E-2</v>
      </c>
      <c r="CR30" s="24">
        <v>9.9506999999999998E-3</v>
      </c>
      <c r="CS30" s="24">
        <v>-1.06517E-2</v>
      </c>
      <c r="CT30" s="24">
        <v>2.89851E-2</v>
      </c>
      <c r="CU30" s="24">
        <v>3.1205799999999999E-2</v>
      </c>
      <c r="CV30" s="24">
        <v>4.1046600000000003E-2</v>
      </c>
      <c r="CW30" s="24">
        <v>3.1363500000000002E-2</v>
      </c>
      <c r="CX30" s="24">
        <v>3.2458999999999999E-3</v>
      </c>
      <c r="CY30" s="24">
        <v>-5.8866599999999998E-2</v>
      </c>
      <c r="CZ30" s="24">
        <v>-0.14382249999999999</v>
      </c>
      <c r="DA30" s="24">
        <v>-9.8015699999999997E-2</v>
      </c>
      <c r="DB30" s="24">
        <v>-7.0500199999999999E-2</v>
      </c>
      <c r="DC30" s="24">
        <v>-4.9407800000000002E-2</v>
      </c>
      <c r="DD30" s="24">
        <v>-2.84505E-2</v>
      </c>
      <c r="DE30" s="24">
        <v>-7.1900000000000002E-4</v>
      </c>
      <c r="DF30" s="24">
        <v>2.9458100000000001E-2</v>
      </c>
      <c r="DG30" s="24">
        <v>3.2936199999999999E-2</v>
      </c>
      <c r="DH30" s="24">
        <v>3.8898200000000001E-2</v>
      </c>
      <c r="DI30" s="24">
        <v>2.7034200000000001E-2</v>
      </c>
      <c r="DJ30" s="24">
        <v>4.9345E-2</v>
      </c>
      <c r="DK30" s="24">
        <v>4.3331799999999997E-2</v>
      </c>
      <c r="DL30" s="24">
        <v>3.8527600000000002E-2</v>
      </c>
      <c r="DM30" s="24">
        <v>5.3790699999999997E-2</v>
      </c>
      <c r="DN30" s="24">
        <v>6.5860500000000002E-2</v>
      </c>
      <c r="DO30" s="24">
        <v>7.3673299999999997E-2</v>
      </c>
      <c r="DP30" s="24">
        <v>3.1002499999999999E-2</v>
      </c>
      <c r="DQ30" s="24">
        <v>1.20375E-2</v>
      </c>
      <c r="DR30" s="24">
        <v>4.7970199999999998E-2</v>
      </c>
      <c r="DS30" s="24">
        <v>4.9781300000000001E-2</v>
      </c>
      <c r="DT30" s="24">
        <v>5.78025E-2</v>
      </c>
      <c r="DU30" s="24">
        <v>4.8127000000000003E-2</v>
      </c>
      <c r="DV30" s="24">
        <v>1.8619799999999999E-2</v>
      </c>
      <c r="DW30" s="24">
        <v>-1.5725599999999999E-2</v>
      </c>
      <c r="DX30" s="24">
        <v>-8.7906899999999996E-2</v>
      </c>
      <c r="DY30" s="24">
        <v>-4.9146299999999997E-2</v>
      </c>
      <c r="DZ30" s="24">
        <v>-3.2550599999999999E-2</v>
      </c>
      <c r="EA30" s="24">
        <v>-1.7633699999999999E-2</v>
      </c>
      <c r="EB30" s="24">
        <v>-5.2208000000000003E-3</v>
      </c>
      <c r="EC30" s="24">
        <v>2.00971E-2</v>
      </c>
      <c r="ED30" s="24">
        <v>4.9243500000000003E-2</v>
      </c>
      <c r="EE30" s="24">
        <v>5.4695000000000001E-2</v>
      </c>
      <c r="EF30" s="24">
        <v>5.9050999999999999E-2</v>
      </c>
      <c r="EG30" s="24">
        <v>4.5060599999999999E-2</v>
      </c>
      <c r="EH30" s="24">
        <v>6.7809800000000003E-2</v>
      </c>
      <c r="EI30" s="24">
        <v>6.1093599999999998E-2</v>
      </c>
      <c r="EJ30" s="24">
        <v>5.7098099999999999E-2</v>
      </c>
      <c r="EK30" s="24">
        <v>7.3384599999999994E-2</v>
      </c>
      <c r="EL30" s="24">
        <v>8.8559899999999997E-2</v>
      </c>
      <c r="EM30" s="24">
        <v>9.9401600000000007E-2</v>
      </c>
      <c r="EN30" s="24">
        <v>6.1397899999999998E-2</v>
      </c>
      <c r="EO30" s="24">
        <v>4.4796999999999997E-2</v>
      </c>
      <c r="EP30" s="24">
        <v>7.5381699999999996E-2</v>
      </c>
      <c r="EQ30" s="24">
        <v>7.6601299999999997E-2</v>
      </c>
      <c r="ER30" s="24">
        <v>8.1995399999999996E-2</v>
      </c>
      <c r="ES30" s="24">
        <v>7.2331000000000006E-2</v>
      </c>
      <c r="ET30" s="24">
        <v>4.0817199999999998E-2</v>
      </c>
      <c r="EU30" s="24">
        <v>69.400819999999996</v>
      </c>
      <c r="EV30" s="24">
        <v>69.105770000000007</v>
      </c>
      <c r="EW30" s="24">
        <v>68.953699999999998</v>
      </c>
      <c r="EX30" s="24">
        <v>68.896960000000007</v>
      </c>
      <c r="EY30" s="24">
        <v>68.812529999999995</v>
      </c>
      <c r="EZ30" s="24">
        <v>68.645030000000006</v>
      </c>
      <c r="FA30" s="24">
        <v>68.572400000000002</v>
      </c>
      <c r="FB30" s="24">
        <v>68.843400000000003</v>
      </c>
      <c r="FC30" s="24">
        <v>70.041309999999996</v>
      </c>
      <c r="FD30" s="24">
        <v>71.999549999999999</v>
      </c>
      <c r="FE30" s="24">
        <v>74.788470000000004</v>
      </c>
      <c r="FF30" s="24">
        <v>76.921930000000003</v>
      </c>
      <c r="FG30" s="24">
        <v>78.027690000000007</v>
      </c>
      <c r="FH30" s="24">
        <v>78.936899999999994</v>
      </c>
      <c r="FI30" s="24">
        <v>78.79074</v>
      </c>
      <c r="FJ30" s="24">
        <v>78.56559</v>
      </c>
      <c r="FK30" s="24">
        <v>78.032679999999999</v>
      </c>
      <c r="FL30" s="24">
        <v>77.096689999999995</v>
      </c>
      <c r="FM30" s="24">
        <v>75.462100000000007</v>
      </c>
      <c r="FN30" s="24">
        <v>73.224689999999995</v>
      </c>
      <c r="FO30" s="24">
        <v>71.435770000000005</v>
      </c>
      <c r="FP30" s="24">
        <v>70.532910000000001</v>
      </c>
      <c r="FQ30" s="24">
        <v>70.035409999999999</v>
      </c>
      <c r="FR30" s="24">
        <v>69.622789999999995</v>
      </c>
      <c r="FS30" s="24">
        <v>0.5117024</v>
      </c>
      <c r="FT30" s="24">
        <v>1.6733600000000001E-2</v>
      </c>
      <c r="FU30" s="24">
        <v>3.2916300000000003E-2</v>
      </c>
    </row>
    <row r="31" spans="1:177" x14ac:dyDescent="0.2">
      <c r="A31" s="14" t="s">
        <v>228</v>
      </c>
      <c r="B31" s="14" t="s">
        <v>0</v>
      </c>
      <c r="C31" s="14" t="s">
        <v>224</v>
      </c>
      <c r="D31" s="36" t="s">
        <v>237</v>
      </c>
      <c r="E31" s="25" t="s">
        <v>221</v>
      </c>
      <c r="F31" s="25">
        <v>605</v>
      </c>
      <c r="G31" s="24">
        <v>0.54857140000000004</v>
      </c>
      <c r="H31" s="24">
        <v>0.51314930000000003</v>
      </c>
      <c r="I31" s="24">
        <v>0.45700360000000001</v>
      </c>
      <c r="J31" s="24">
        <v>0.41855540000000002</v>
      </c>
      <c r="K31" s="24">
        <v>0.40481030000000001</v>
      </c>
      <c r="L31" s="24">
        <v>0.40490520000000002</v>
      </c>
      <c r="M31" s="24">
        <v>0.42045080000000001</v>
      </c>
      <c r="N31" s="24">
        <v>0.4290543</v>
      </c>
      <c r="O31" s="24">
        <v>0.40685199999999999</v>
      </c>
      <c r="P31" s="24">
        <v>0.42594539999999997</v>
      </c>
      <c r="Q31" s="24">
        <v>0.45464779999999999</v>
      </c>
      <c r="R31" s="24">
        <v>0.48755100000000001</v>
      </c>
      <c r="S31" s="24">
        <v>0.56174460000000004</v>
      </c>
      <c r="T31" s="24">
        <v>0.61709910000000001</v>
      </c>
      <c r="U31" s="24">
        <v>0.69191309999999995</v>
      </c>
      <c r="V31" s="24">
        <v>0.74442549999999996</v>
      </c>
      <c r="W31" s="24">
        <v>0.80326750000000002</v>
      </c>
      <c r="X31" s="24">
        <v>0.87705149999999998</v>
      </c>
      <c r="Y31" s="24">
        <v>0.89169390000000004</v>
      </c>
      <c r="Z31" s="24">
        <v>0.88828149999999995</v>
      </c>
      <c r="AA31" s="24">
        <v>0.90665229999999997</v>
      </c>
      <c r="AB31" s="24">
        <v>0.85390219999999994</v>
      </c>
      <c r="AC31" s="24">
        <v>0.77968749999999998</v>
      </c>
      <c r="AD31" s="24">
        <v>0.65939210000000004</v>
      </c>
      <c r="AE31" s="24">
        <v>-6.1414200000000002E-2</v>
      </c>
      <c r="AF31" s="24">
        <v>-7.8830600000000001E-2</v>
      </c>
      <c r="AG31" s="24">
        <v>-8.4131499999999998E-2</v>
      </c>
      <c r="AH31" s="24">
        <v>-8.59399E-2</v>
      </c>
      <c r="AI31" s="24">
        <v>-8.8456099999999996E-2</v>
      </c>
      <c r="AJ31" s="24">
        <v>-9.1467599999999996E-2</v>
      </c>
      <c r="AK31" s="24">
        <v>-9.8419300000000001E-2</v>
      </c>
      <c r="AL31" s="24">
        <v>-9.5479999999999995E-2</v>
      </c>
      <c r="AM31" s="24">
        <v>-0.11096930000000001</v>
      </c>
      <c r="AN31" s="24">
        <v>-5.35652E-2</v>
      </c>
      <c r="AO31" s="24">
        <v>-4.38027E-2</v>
      </c>
      <c r="AP31" s="24">
        <v>-3.0711499999999999E-2</v>
      </c>
      <c r="AQ31" s="24">
        <v>-1.1668700000000001E-2</v>
      </c>
      <c r="AR31" s="24">
        <v>-1.8232000000000001E-3</v>
      </c>
      <c r="AS31" s="24">
        <v>3.43129E-2</v>
      </c>
      <c r="AT31" s="24">
        <v>2.12129E-2</v>
      </c>
      <c r="AU31" s="24">
        <v>5.8231000000000003E-3</v>
      </c>
      <c r="AV31" s="24">
        <v>2.4386100000000001E-2</v>
      </c>
      <c r="AW31" s="24">
        <v>6.3331999999999998E-3</v>
      </c>
      <c r="AX31" s="24">
        <v>1.7245900000000002E-2</v>
      </c>
      <c r="AY31" s="24">
        <v>-2.5964000000000001E-2</v>
      </c>
      <c r="AZ31" s="24">
        <v>-5.4491999999999999E-2</v>
      </c>
      <c r="BA31" s="24">
        <v>-4.6522399999999998E-2</v>
      </c>
      <c r="BB31" s="24">
        <v>-4.4984799999999998E-2</v>
      </c>
      <c r="BC31" s="24">
        <v>-3.4859500000000002E-2</v>
      </c>
      <c r="BD31" s="24">
        <v>-5.3612699999999999E-2</v>
      </c>
      <c r="BE31" s="24">
        <v>-5.9322E-2</v>
      </c>
      <c r="BF31" s="24">
        <v>-6.1436900000000003E-2</v>
      </c>
      <c r="BG31" s="24">
        <v>-6.3394500000000006E-2</v>
      </c>
      <c r="BH31" s="24">
        <v>-6.6275200000000006E-2</v>
      </c>
      <c r="BI31" s="24">
        <v>-7.1754100000000001E-2</v>
      </c>
      <c r="BJ31" s="24">
        <v>-6.7318299999999998E-2</v>
      </c>
      <c r="BK31" s="24">
        <v>-7.9198000000000005E-2</v>
      </c>
      <c r="BL31" s="24">
        <v>-3.2073699999999997E-2</v>
      </c>
      <c r="BM31" s="24">
        <v>-2.1012699999999999E-2</v>
      </c>
      <c r="BN31" s="24">
        <v>-5.5928999999999996E-3</v>
      </c>
      <c r="BO31" s="24">
        <v>1.4736600000000001E-2</v>
      </c>
      <c r="BP31" s="24">
        <v>2.4655E-2</v>
      </c>
      <c r="BQ31" s="24">
        <v>5.2591400000000003E-2</v>
      </c>
      <c r="BR31" s="24">
        <v>3.9452300000000003E-2</v>
      </c>
      <c r="BS31" s="24">
        <v>2.51971E-2</v>
      </c>
      <c r="BT31" s="24">
        <v>4.4279499999999999E-2</v>
      </c>
      <c r="BU31" s="24">
        <v>2.5329500000000001E-2</v>
      </c>
      <c r="BV31" s="24">
        <v>3.5442399999999999E-2</v>
      </c>
      <c r="BW31" s="24">
        <v>-1.5812000000000001E-3</v>
      </c>
      <c r="BX31" s="24">
        <v>-2.33533E-2</v>
      </c>
      <c r="BY31" s="24">
        <v>-1.7791999999999999E-2</v>
      </c>
      <c r="BZ31" s="24">
        <v>-1.73952E-2</v>
      </c>
      <c r="CA31" s="24">
        <v>-1.6467800000000001E-2</v>
      </c>
      <c r="CB31" s="24">
        <v>-3.61468E-2</v>
      </c>
      <c r="CC31" s="24">
        <v>-4.2139099999999999E-2</v>
      </c>
      <c r="CD31" s="24">
        <v>-4.4466199999999997E-2</v>
      </c>
      <c r="CE31" s="24">
        <v>-4.6036899999999999E-2</v>
      </c>
      <c r="CF31" s="24">
        <v>-4.8827099999999998E-2</v>
      </c>
      <c r="CG31" s="24">
        <v>-5.3285800000000001E-2</v>
      </c>
      <c r="CH31" s="24">
        <v>-4.7813599999999998E-2</v>
      </c>
      <c r="CI31" s="24">
        <v>-5.71932E-2</v>
      </c>
      <c r="CJ31" s="24">
        <v>-1.7188700000000001E-2</v>
      </c>
      <c r="CK31" s="24">
        <v>-5.2284000000000002E-3</v>
      </c>
      <c r="CL31" s="24">
        <v>1.1804200000000001E-2</v>
      </c>
      <c r="CM31" s="24">
        <v>3.3024900000000003E-2</v>
      </c>
      <c r="CN31" s="24">
        <v>4.2993799999999999E-2</v>
      </c>
      <c r="CO31" s="24">
        <v>6.5251000000000003E-2</v>
      </c>
      <c r="CP31" s="24">
        <v>5.2084900000000003E-2</v>
      </c>
      <c r="CQ31" s="24">
        <v>3.8615400000000001E-2</v>
      </c>
      <c r="CR31" s="24">
        <v>5.8057499999999998E-2</v>
      </c>
      <c r="CS31" s="24">
        <v>3.8486300000000001E-2</v>
      </c>
      <c r="CT31" s="24">
        <v>4.8045200000000003E-2</v>
      </c>
      <c r="CU31" s="24">
        <v>1.53063E-2</v>
      </c>
      <c r="CV31" s="24">
        <v>-1.7867E-3</v>
      </c>
      <c r="CW31" s="24">
        <v>2.1066000000000001E-3</v>
      </c>
      <c r="CX31" s="24">
        <v>1.7132E-3</v>
      </c>
      <c r="CY31" s="24">
        <v>1.9239000000000001E-3</v>
      </c>
      <c r="CZ31" s="24">
        <v>-1.86809E-2</v>
      </c>
      <c r="DA31" s="24">
        <v>-2.4956099999999998E-2</v>
      </c>
      <c r="DB31" s="24">
        <v>-2.74954E-2</v>
      </c>
      <c r="DC31" s="24">
        <v>-2.8679300000000001E-2</v>
      </c>
      <c r="DD31" s="24">
        <v>-3.1378999999999997E-2</v>
      </c>
      <c r="DE31" s="24">
        <v>-3.4817500000000001E-2</v>
      </c>
      <c r="DF31" s="24">
        <v>-2.8308900000000001E-2</v>
      </c>
      <c r="DG31" s="24">
        <v>-3.5188499999999998E-2</v>
      </c>
      <c r="DH31" s="24">
        <v>-2.3037999999999999E-3</v>
      </c>
      <c r="DI31" s="24">
        <v>1.05559E-2</v>
      </c>
      <c r="DJ31" s="24">
        <v>2.9201299999999999E-2</v>
      </c>
      <c r="DK31" s="24">
        <v>5.13131E-2</v>
      </c>
      <c r="DL31" s="24">
        <v>6.1332499999999998E-2</v>
      </c>
      <c r="DM31" s="24">
        <v>7.7910599999999997E-2</v>
      </c>
      <c r="DN31" s="24">
        <v>6.4717399999999994E-2</v>
      </c>
      <c r="DO31" s="24">
        <v>5.2033799999999998E-2</v>
      </c>
      <c r="DP31" s="24">
        <v>7.1835599999999999E-2</v>
      </c>
      <c r="DQ31" s="24">
        <v>5.1643099999999997E-2</v>
      </c>
      <c r="DR31" s="24">
        <v>6.0648000000000001E-2</v>
      </c>
      <c r="DS31" s="24">
        <v>3.2193800000000002E-2</v>
      </c>
      <c r="DT31" s="24">
        <v>1.97798E-2</v>
      </c>
      <c r="DU31" s="24">
        <v>2.2005199999999999E-2</v>
      </c>
      <c r="DV31" s="24">
        <v>2.0821599999999999E-2</v>
      </c>
      <c r="DW31" s="24">
        <v>2.8478699999999999E-2</v>
      </c>
      <c r="DX31" s="24">
        <v>6.5370000000000003E-3</v>
      </c>
      <c r="DY31" s="24">
        <v>-1.4660000000000001E-4</v>
      </c>
      <c r="DZ31" s="24">
        <v>-2.9924000000000001E-3</v>
      </c>
      <c r="EA31" s="24">
        <v>-3.6177000000000002E-3</v>
      </c>
      <c r="EB31" s="24">
        <v>-6.1866000000000004E-3</v>
      </c>
      <c r="EC31" s="24">
        <v>-8.1522999999999995E-3</v>
      </c>
      <c r="ED31" s="24">
        <v>-1.472E-4</v>
      </c>
      <c r="EE31" s="24">
        <v>-3.4172E-3</v>
      </c>
      <c r="EF31" s="24">
        <v>1.9187699999999999E-2</v>
      </c>
      <c r="EG31" s="24">
        <v>3.3346000000000001E-2</v>
      </c>
      <c r="EH31" s="24">
        <v>5.4319899999999997E-2</v>
      </c>
      <c r="EI31" s="24">
        <v>7.7718400000000007E-2</v>
      </c>
      <c r="EJ31" s="24">
        <v>8.7810799999999994E-2</v>
      </c>
      <c r="EK31" s="24">
        <v>9.61891E-2</v>
      </c>
      <c r="EL31" s="24">
        <v>8.2956799999999997E-2</v>
      </c>
      <c r="EM31" s="24">
        <v>7.1407799999999994E-2</v>
      </c>
      <c r="EN31" s="24">
        <v>9.1729000000000005E-2</v>
      </c>
      <c r="EO31" s="24">
        <v>7.0639499999999994E-2</v>
      </c>
      <c r="EP31" s="24">
        <v>7.8844499999999998E-2</v>
      </c>
      <c r="EQ31" s="24">
        <v>5.6576599999999998E-2</v>
      </c>
      <c r="ER31" s="24">
        <v>5.0918499999999998E-2</v>
      </c>
      <c r="ES31" s="24">
        <v>5.0735599999999999E-2</v>
      </c>
      <c r="ET31" s="24">
        <v>4.8411099999999999E-2</v>
      </c>
      <c r="EU31" s="24">
        <v>68.174480000000003</v>
      </c>
      <c r="EV31" s="24">
        <v>67.702579999999998</v>
      </c>
      <c r="EW31" s="24">
        <v>67.395200000000003</v>
      </c>
      <c r="EX31" s="24">
        <v>67.075519999999997</v>
      </c>
      <c r="EY31" s="24">
        <v>66.83372</v>
      </c>
      <c r="EZ31" s="24">
        <v>66.550349999999995</v>
      </c>
      <c r="FA31" s="24">
        <v>66.589579999999998</v>
      </c>
      <c r="FB31" s="24">
        <v>66.8185</v>
      </c>
      <c r="FC31" s="24">
        <v>68.74297</v>
      </c>
      <c r="FD31" s="24">
        <v>71.671549999999996</v>
      </c>
      <c r="FE31" s="24">
        <v>75.145200000000003</v>
      </c>
      <c r="FF31" s="24">
        <v>78.127629999999996</v>
      </c>
      <c r="FG31" s="24">
        <v>80.284549999999996</v>
      </c>
      <c r="FH31" s="24">
        <v>82.048010000000005</v>
      </c>
      <c r="FI31" s="24">
        <v>82.105379999999997</v>
      </c>
      <c r="FJ31" s="24">
        <v>81.90164</v>
      </c>
      <c r="FK31" s="24">
        <v>81.023420000000002</v>
      </c>
      <c r="FL31" s="24">
        <v>79.717799999999997</v>
      </c>
      <c r="FM31" s="24">
        <v>77.557959999999994</v>
      </c>
      <c r="FN31" s="24">
        <v>74.905739999999994</v>
      </c>
      <c r="FO31" s="24">
        <v>71.798590000000004</v>
      </c>
      <c r="FP31" s="24">
        <v>70.271079999999998</v>
      </c>
      <c r="FQ31" s="24">
        <v>69.353039999999993</v>
      </c>
      <c r="FR31" s="24">
        <v>68.642859999999999</v>
      </c>
      <c r="FS31" s="24">
        <v>0.62977859999999997</v>
      </c>
      <c r="FT31" s="24">
        <v>2.9249500000000001E-2</v>
      </c>
      <c r="FU31" s="24">
        <v>2.2206500000000001E-2</v>
      </c>
    </row>
    <row r="32" spans="1:177" x14ac:dyDescent="0.2">
      <c r="A32" s="14" t="s">
        <v>228</v>
      </c>
      <c r="B32" s="14" t="s">
        <v>0</v>
      </c>
      <c r="C32" s="14" t="s">
        <v>224</v>
      </c>
      <c r="D32" s="36" t="s">
        <v>238</v>
      </c>
      <c r="E32" s="25" t="s">
        <v>219</v>
      </c>
      <c r="F32" s="25">
        <v>726</v>
      </c>
      <c r="G32" s="24">
        <v>0.52435359999999998</v>
      </c>
      <c r="H32" s="24">
        <v>0.47997450000000003</v>
      </c>
      <c r="I32" s="24">
        <v>0.45342379999999999</v>
      </c>
      <c r="J32" s="24">
        <v>0.43083179999999999</v>
      </c>
      <c r="K32" s="24">
        <v>0.42055789999999998</v>
      </c>
      <c r="L32" s="24">
        <v>0.4713369</v>
      </c>
      <c r="M32" s="24">
        <v>0.56813170000000002</v>
      </c>
      <c r="N32" s="24">
        <v>0.60119509999999998</v>
      </c>
      <c r="O32" s="24">
        <v>0.57344430000000002</v>
      </c>
      <c r="P32" s="24">
        <v>0.54551740000000004</v>
      </c>
      <c r="Q32" s="24">
        <v>0.51185890000000001</v>
      </c>
      <c r="R32" s="24">
        <v>0.49312339999999999</v>
      </c>
      <c r="S32" s="24">
        <v>0.4820063</v>
      </c>
      <c r="T32" s="24">
        <v>0.49275340000000001</v>
      </c>
      <c r="U32" s="24">
        <v>0.50797610000000004</v>
      </c>
      <c r="V32" s="24">
        <v>0.51938119999999999</v>
      </c>
      <c r="W32" s="24">
        <v>0.60704610000000003</v>
      </c>
      <c r="X32" s="24">
        <v>0.82030309999999995</v>
      </c>
      <c r="Y32" s="24">
        <v>0.88087930000000003</v>
      </c>
      <c r="Z32" s="24">
        <v>0.93338330000000003</v>
      </c>
      <c r="AA32" s="24">
        <v>0.88811499999999999</v>
      </c>
      <c r="AB32" s="24">
        <v>0.83305620000000002</v>
      </c>
      <c r="AC32" s="24">
        <v>0.73088470000000005</v>
      </c>
      <c r="AD32" s="24">
        <v>0.60968599999999995</v>
      </c>
      <c r="AE32" s="24">
        <v>-0.1138533</v>
      </c>
      <c r="AF32" s="24">
        <v>-0.1141728</v>
      </c>
      <c r="AG32" s="24">
        <v>-0.1044437</v>
      </c>
      <c r="AH32" s="24">
        <v>-9.76886E-2</v>
      </c>
      <c r="AI32" s="24">
        <v>-9.3614799999999998E-2</v>
      </c>
      <c r="AJ32" s="24">
        <v>-8.6872000000000005E-2</v>
      </c>
      <c r="AK32" s="24">
        <v>-8.3493499999999998E-2</v>
      </c>
      <c r="AL32" s="24">
        <v>-7.8053999999999998E-2</v>
      </c>
      <c r="AM32" s="24">
        <v>-3.7284400000000002E-2</v>
      </c>
      <c r="AN32" s="24">
        <v>-2.21487E-2</v>
      </c>
      <c r="AO32" s="24">
        <v>-3.6286000000000001E-3</v>
      </c>
      <c r="AP32" s="24">
        <v>-7.5954000000000004E-3</v>
      </c>
      <c r="AQ32" s="24">
        <v>-1.98405E-2</v>
      </c>
      <c r="AR32" s="24">
        <v>-1.6743000000000001E-2</v>
      </c>
      <c r="AS32" s="24">
        <v>-4.8348999999999996E-3</v>
      </c>
      <c r="AT32" s="24">
        <v>1.4947000000000001E-3</v>
      </c>
      <c r="AU32" s="24">
        <v>-1.2810800000000001E-2</v>
      </c>
      <c r="AV32" s="24">
        <v>-4.58082E-2</v>
      </c>
      <c r="AW32" s="24">
        <v>-6.0907799999999998E-2</v>
      </c>
      <c r="AX32" s="24">
        <v>-7.3008500000000004E-2</v>
      </c>
      <c r="AY32" s="24">
        <v>-8.2753599999999997E-2</v>
      </c>
      <c r="AZ32" s="24">
        <v>-6.2043099999999997E-2</v>
      </c>
      <c r="BA32" s="24">
        <v>-9.4924400000000006E-2</v>
      </c>
      <c r="BB32" s="24">
        <v>-9.2076400000000003E-2</v>
      </c>
      <c r="BC32" s="24">
        <v>-8.9921399999999999E-2</v>
      </c>
      <c r="BD32" s="24">
        <v>-8.8639200000000001E-2</v>
      </c>
      <c r="BE32" s="24">
        <v>-8.0271499999999996E-2</v>
      </c>
      <c r="BF32" s="24">
        <v>-7.7128600000000005E-2</v>
      </c>
      <c r="BG32" s="24">
        <v>-7.5509300000000001E-2</v>
      </c>
      <c r="BH32" s="24">
        <v>-6.7245399999999997E-2</v>
      </c>
      <c r="BI32" s="24">
        <v>-6.3254000000000005E-2</v>
      </c>
      <c r="BJ32" s="24">
        <v>-5.6282699999999998E-2</v>
      </c>
      <c r="BK32" s="24">
        <v>-1.7983599999999999E-2</v>
      </c>
      <c r="BL32" s="24">
        <v>-6.9887999999999999E-3</v>
      </c>
      <c r="BM32" s="24">
        <v>1.2802900000000001E-2</v>
      </c>
      <c r="BN32" s="24">
        <v>8.6076999999999994E-3</v>
      </c>
      <c r="BO32" s="24">
        <v>-3.7927999999999998E-3</v>
      </c>
      <c r="BP32" s="24">
        <v>1.5173999999999999E-3</v>
      </c>
      <c r="BQ32" s="24">
        <v>1.3928899999999999E-2</v>
      </c>
      <c r="BR32" s="24">
        <v>1.9367499999999999E-2</v>
      </c>
      <c r="BS32" s="24">
        <v>1.8312000000000001E-3</v>
      </c>
      <c r="BT32" s="24">
        <v>-2.79031E-2</v>
      </c>
      <c r="BU32" s="24">
        <v>-4.2154999999999998E-2</v>
      </c>
      <c r="BV32" s="24">
        <v>-5.0639099999999999E-2</v>
      </c>
      <c r="BW32" s="24">
        <v>-6.4874799999999996E-2</v>
      </c>
      <c r="BX32" s="24">
        <v>-4.7882399999999999E-2</v>
      </c>
      <c r="BY32" s="24">
        <v>-7.8609200000000004E-2</v>
      </c>
      <c r="BZ32" s="24">
        <v>-7.4794200000000005E-2</v>
      </c>
      <c r="CA32" s="24">
        <v>-7.3346300000000003E-2</v>
      </c>
      <c r="CB32" s="24">
        <v>-7.0954699999999996E-2</v>
      </c>
      <c r="CC32" s="24">
        <v>-6.35299E-2</v>
      </c>
      <c r="CD32" s="24">
        <v>-6.2888799999999995E-2</v>
      </c>
      <c r="CE32" s="24">
        <v>-6.2969399999999995E-2</v>
      </c>
      <c r="CF32" s="24">
        <v>-5.3651999999999998E-2</v>
      </c>
      <c r="CG32" s="24">
        <v>-4.9236200000000001E-2</v>
      </c>
      <c r="CH32" s="24">
        <v>-4.1203999999999998E-2</v>
      </c>
      <c r="CI32" s="24">
        <v>-4.6160000000000003E-3</v>
      </c>
      <c r="CJ32" s="24">
        <v>3.5109E-3</v>
      </c>
      <c r="CK32" s="24">
        <v>2.4183400000000001E-2</v>
      </c>
      <c r="CL32" s="24">
        <v>1.9829900000000001E-2</v>
      </c>
      <c r="CM32" s="24">
        <v>7.3219000000000001E-3</v>
      </c>
      <c r="CN32" s="24">
        <v>1.4164400000000001E-2</v>
      </c>
      <c r="CO32" s="24">
        <v>2.6924699999999999E-2</v>
      </c>
      <c r="CP32" s="24">
        <v>3.1746200000000002E-2</v>
      </c>
      <c r="CQ32" s="24">
        <v>1.19723E-2</v>
      </c>
      <c r="CR32" s="24">
        <v>-1.5502E-2</v>
      </c>
      <c r="CS32" s="24">
        <v>-2.9166899999999999E-2</v>
      </c>
      <c r="CT32" s="24">
        <v>-3.51461E-2</v>
      </c>
      <c r="CU32" s="24">
        <v>-5.2491999999999997E-2</v>
      </c>
      <c r="CV32" s="24">
        <v>-3.8074799999999999E-2</v>
      </c>
      <c r="CW32" s="24">
        <v>-6.7309400000000005E-2</v>
      </c>
      <c r="CX32" s="24">
        <v>-6.2824699999999997E-2</v>
      </c>
      <c r="CY32" s="24">
        <v>-5.6771200000000001E-2</v>
      </c>
      <c r="CZ32" s="24">
        <v>-5.3270199999999997E-2</v>
      </c>
      <c r="DA32" s="24">
        <v>-4.6788299999999998E-2</v>
      </c>
      <c r="DB32" s="24">
        <v>-4.8648999999999998E-2</v>
      </c>
      <c r="DC32" s="24">
        <v>-5.0429500000000002E-2</v>
      </c>
      <c r="DD32" s="24">
        <v>-4.0058700000000003E-2</v>
      </c>
      <c r="DE32" s="24">
        <v>-3.5218399999999997E-2</v>
      </c>
      <c r="DF32" s="24">
        <v>-2.6125200000000001E-2</v>
      </c>
      <c r="DG32" s="24">
        <v>8.7516999999999994E-3</v>
      </c>
      <c r="DH32" s="24">
        <v>1.40106E-2</v>
      </c>
      <c r="DI32" s="24">
        <v>3.5563900000000002E-2</v>
      </c>
      <c r="DJ32" s="24">
        <v>3.1052099999999999E-2</v>
      </c>
      <c r="DK32" s="24">
        <v>1.8436500000000001E-2</v>
      </c>
      <c r="DL32" s="24">
        <v>2.6811499999999999E-2</v>
      </c>
      <c r="DM32" s="24">
        <v>3.9920499999999998E-2</v>
      </c>
      <c r="DN32" s="24">
        <v>4.4124900000000002E-2</v>
      </c>
      <c r="DO32" s="24">
        <v>2.2113299999999999E-2</v>
      </c>
      <c r="DP32" s="24">
        <v>-3.101E-3</v>
      </c>
      <c r="DQ32" s="24">
        <v>-1.61788E-2</v>
      </c>
      <c r="DR32" s="24">
        <v>-1.9653199999999999E-2</v>
      </c>
      <c r="DS32" s="24">
        <v>-4.0109199999999998E-2</v>
      </c>
      <c r="DT32" s="24">
        <v>-2.82671E-2</v>
      </c>
      <c r="DU32" s="24">
        <v>-5.6009499999999997E-2</v>
      </c>
      <c r="DV32" s="24">
        <v>-5.08551E-2</v>
      </c>
      <c r="DW32" s="24">
        <v>-3.2839300000000002E-2</v>
      </c>
      <c r="DX32" s="24">
        <v>-2.77366E-2</v>
      </c>
      <c r="DY32" s="24">
        <v>-2.2616199999999999E-2</v>
      </c>
      <c r="DZ32" s="24">
        <v>-2.8088999999999999E-2</v>
      </c>
      <c r="EA32" s="24">
        <v>-3.2323999999999999E-2</v>
      </c>
      <c r="EB32" s="24">
        <v>-2.0432100000000002E-2</v>
      </c>
      <c r="EC32" s="24">
        <v>-1.49789E-2</v>
      </c>
      <c r="ED32" s="24">
        <v>-4.3540000000000002E-3</v>
      </c>
      <c r="EE32" s="24">
        <v>2.8052400000000002E-2</v>
      </c>
      <c r="EF32" s="24">
        <v>2.9170499999999999E-2</v>
      </c>
      <c r="EG32" s="24">
        <v>5.1995399999999997E-2</v>
      </c>
      <c r="EH32" s="24">
        <v>4.7255199999999997E-2</v>
      </c>
      <c r="EI32" s="24">
        <v>3.4484300000000002E-2</v>
      </c>
      <c r="EJ32" s="24">
        <v>4.5071800000000002E-2</v>
      </c>
      <c r="EK32" s="24">
        <v>5.8684300000000002E-2</v>
      </c>
      <c r="EL32" s="24">
        <v>6.1997700000000003E-2</v>
      </c>
      <c r="EM32" s="24">
        <v>3.6755400000000001E-2</v>
      </c>
      <c r="EN32" s="24">
        <v>1.48042E-2</v>
      </c>
      <c r="EO32" s="24">
        <v>2.5739000000000001E-3</v>
      </c>
      <c r="EP32" s="24">
        <v>2.7162000000000002E-3</v>
      </c>
      <c r="EQ32" s="24">
        <v>-2.2230400000000001E-2</v>
      </c>
      <c r="ER32" s="24">
        <v>-1.4106499999999999E-2</v>
      </c>
      <c r="ES32" s="24">
        <v>-3.9694300000000002E-2</v>
      </c>
      <c r="ET32" s="24">
        <v>-3.3572900000000003E-2</v>
      </c>
      <c r="EU32" s="24">
        <v>53.103990000000003</v>
      </c>
      <c r="EV32" s="24">
        <v>52.229219999999998</v>
      </c>
      <c r="EW32" s="24">
        <v>51.860599999999998</v>
      </c>
      <c r="EX32" s="24">
        <v>51.474469999999997</v>
      </c>
      <c r="EY32" s="24">
        <v>51.061129999999999</v>
      </c>
      <c r="EZ32" s="24">
        <v>51.054040000000001</v>
      </c>
      <c r="FA32" s="24">
        <v>50.816249999999997</v>
      </c>
      <c r="FB32" s="24">
        <v>50.877749999999999</v>
      </c>
      <c r="FC32" s="24">
        <v>53.865450000000003</v>
      </c>
      <c r="FD32" s="24">
        <v>57.746929999999999</v>
      </c>
      <c r="FE32" s="24">
        <v>61.656350000000003</v>
      </c>
      <c r="FF32" s="24">
        <v>64.330600000000004</v>
      </c>
      <c r="FG32" s="24">
        <v>66.06635</v>
      </c>
      <c r="FH32" s="24">
        <v>66.517330000000001</v>
      </c>
      <c r="FI32" s="24">
        <v>66.07902</v>
      </c>
      <c r="FJ32" s="24">
        <v>65.239649999999997</v>
      </c>
      <c r="FK32" s="24">
        <v>63.531489999999998</v>
      </c>
      <c r="FL32" s="24">
        <v>60.866199999999999</v>
      </c>
      <c r="FM32" s="24">
        <v>59.147970000000001</v>
      </c>
      <c r="FN32" s="24">
        <v>57.947069999999997</v>
      </c>
      <c r="FO32" s="24">
        <v>56.942599999999999</v>
      </c>
      <c r="FP32" s="24">
        <v>56.284010000000002</v>
      </c>
      <c r="FQ32" s="24">
        <v>55.53</v>
      </c>
      <c r="FR32" s="24">
        <v>54.830410000000001</v>
      </c>
      <c r="FS32" s="24">
        <v>0.38446190000000002</v>
      </c>
      <c r="FT32" s="24">
        <v>1.55468E-2</v>
      </c>
      <c r="FU32" s="24">
        <v>2.04586E-2</v>
      </c>
    </row>
    <row r="33" spans="1:177" x14ac:dyDescent="0.2">
      <c r="A33" s="14" t="s">
        <v>228</v>
      </c>
      <c r="B33" s="14" t="s">
        <v>0</v>
      </c>
      <c r="C33" s="14" t="s">
        <v>224</v>
      </c>
      <c r="D33" s="36" t="s">
        <v>238</v>
      </c>
      <c r="E33" s="25" t="s">
        <v>220</v>
      </c>
      <c r="F33" s="25">
        <v>407</v>
      </c>
      <c r="G33" s="24">
        <v>0.3159921</v>
      </c>
      <c r="H33" s="24">
        <v>0.2951416</v>
      </c>
      <c r="I33" s="24">
        <v>0.2844798</v>
      </c>
      <c r="J33" s="24">
        <v>0.2707097</v>
      </c>
      <c r="K33" s="24">
        <v>0.2535</v>
      </c>
      <c r="L33" s="24">
        <v>0.26750620000000003</v>
      </c>
      <c r="M33" s="24">
        <v>0.3195018</v>
      </c>
      <c r="N33" s="24">
        <v>0.35054279999999999</v>
      </c>
      <c r="O33" s="24">
        <v>0.34732069999999998</v>
      </c>
      <c r="P33" s="24">
        <v>0.32461889999999999</v>
      </c>
      <c r="Q33" s="24">
        <v>0.31014789999999998</v>
      </c>
      <c r="R33" s="24">
        <v>0.30348910000000001</v>
      </c>
      <c r="S33" s="24">
        <v>0.3065137</v>
      </c>
      <c r="T33" s="24">
        <v>0.31330229999999998</v>
      </c>
      <c r="U33" s="24">
        <v>0.32024619999999998</v>
      </c>
      <c r="V33" s="24">
        <v>0.32846809999999999</v>
      </c>
      <c r="W33" s="24">
        <v>0.37985730000000001</v>
      </c>
      <c r="X33" s="24">
        <v>0.51905979999999996</v>
      </c>
      <c r="Y33" s="24">
        <v>0.54609289999999999</v>
      </c>
      <c r="Z33" s="24">
        <v>0.55806829999999996</v>
      </c>
      <c r="AA33" s="24">
        <v>0.54542539999999995</v>
      </c>
      <c r="AB33" s="24">
        <v>0.50849829999999996</v>
      </c>
      <c r="AC33" s="24">
        <v>0.44980409999999998</v>
      </c>
      <c r="AD33" s="24">
        <v>0.36915569999999998</v>
      </c>
      <c r="AE33" s="24">
        <v>-0.118213</v>
      </c>
      <c r="AF33" s="24">
        <v>-0.1130264</v>
      </c>
      <c r="AG33" s="24">
        <v>-9.7093600000000002E-2</v>
      </c>
      <c r="AH33" s="24">
        <v>-8.7398600000000007E-2</v>
      </c>
      <c r="AI33" s="24">
        <v>-8.2571900000000004E-2</v>
      </c>
      <c r="AJ33" s="24">
        <v>-8.3629300000000004E-2</v>
      </c>
      <c r="AK33" s="24">
        <v>-7.9024399999999995E-2</v>
      </c>
      <c r="AL33" s="24">
        <v>-7.7777200000000005E-2</v>
      </c>
      <c r="AM33" s="24">
        <v>-4.7455200000000003E-2</v>
      </c>
      <c r="AN33" s="24">
        <v>-2.12508E-2</v>
      </c>
      <c r="AO33" s="24">
        <v>-9.7167E-3</v>
      </c>
      <c r="AP33" s="24">
        <v>-6.0689999999999997E-3</v>
      </c>
      <c r="AQ33" s="24">
        <v>-1.1981800000000001E-2</v>
      </c>
      <c r="AR33" s="24">
        <v>-5.4358000000000002E-3</v>
      </c>
      <c r="AS33" s="24">
        <v>3.0238999999999999E-3</v>
      </c>
      <c r="AT33" s="24">
        <v>1.50554E-2</v>
      </c>
      <c r="AU33" s="24">
        <v>-4.3604999999999998E-3</v>
      </c>
      <c r="AV33" s="24">
        <v>-2.8815400000000001E-2</v>
      </c>
      <c r="AW33" s="24">
        <v>-5.51081E-2</v>
      </c>
      <c r="AX33" s="24">
        <v>-8.2939299999999994E-2</v>
      </c>
      <c r="AY33" s="24">
        <v>-7.5456099999999998E-2</v>
      </c>
      <c r="AZ33" s="24">
        <v>-5.6180899999999999E-2</v>
      </c>
      <c r="BA33" s="24">
        <v>-8.4009299999999995E-2</v>
      </c>
      <c r="BB33" s="24">
        <v>-8.4665599999999994E-2</v>
      </c>
      <c r="BC33" s="24">
        <v>-9.3789399999999995E-2</v>
      </c>
      <c r="BD33" s="24">
        <v>-8.6457300000000001E-2</v>
      </c>
      <c r="BE33" s="24">
        <v>-7.2415900000000005E-2</v>
      </c>
      <c r="BF33" s="24">
        <v>-6.7038600000000004E-2</v>
      </c>
      <c r="BG33" s="24">
        <v>-6.5261100000000002E-2</v>
      </c>
      <c r="BH33" s="24">
        <v>-6.5371899999999997E-2</v>
      </c>
      <c r="BI33" s="24">
        <v>-6.0241500000000003E-2</v>
      </c>
      <c r="BJ33" s="24">
        <v>-5.7337600000000002E-2</v>
      </c>
      <c r="BK33" s="24">
        <v>-3.11419E-2</v>
      </c>
      <c r="BL33" s="24">
        <v>-8.2685999999999992E-3</v>
      </c>
      <c r="BM33" s="24">
        <v>4.9722999999999998E-3</v>
      </c>
      <c r="BN33" s="24">
        <v>8.6750999999999998E-3</v>
      </c>
      <c r="BO33" s="24">
        <v>2.5585999999999999E-3</v>
      </c>
      <c r="BP33" s="24">
        <v>1.1791599999999999E-2</v>
      </c>
      <c r="BQ33" s="24">
        <v>2.11772E-2</v>
      </c>
      <c r="BR33" s="24">
        <v>3.1599500000000003E-2</v>
      </c>
      <c r="BS33" s="24">
        <v>8.7457999999999998E-3</v>
      </c>
      <c r="BT33" s="24">
        <v>-1.11614E-2</v>
      </c>
      <c r="BU33" s="24">
        <v>-3.66118E-2</v>
      </c>
      <c r="BV33" s="24">
        <v>-6.23347E-2</v>
      </c>
      <c r="BW33" s="24">
        <v>-5.9704300000000002E-2</v>
      </c>
      <c r="BX33" s="24">
        <v>-4.5593500000000002E-2</v>
      </c>
      <c r="BY33" s="24">
        <v>-6.9680800000000001E-2</v>
      </c>
      <c r="BZ33" s="24">
        <v>-6.83666E-2</v>
      </c>
      <c r="CA33" s="24">
        <v>-7.6873700000000003E-2</v>
      </c>
      <c r="CB33" s="24">
        <v>-6.8055699999999997E-2</v>
      </c>
      <c r="CC33" s="24">
        <v>-5.5324199999999997E-2</v>
      </c>
      <c r="CD33" s="24">
        <v>-5.29373E-2</v>
      </c>
      <c r="CE33" s="24">
        <v>-5.3271699999999998E-2</v>
      </c>
      <c r="CF33" s="24">
        <v>-5.2726799999999997E-2</v>
      </c>
      <c r="CG33" s="24">
        <v>-4.7232499999999997E-2</v>
      </c>
      <c r="CH33" s="24">
        <v>-4.3181200000000003E-2</v>
      </c>
      <c r="CI33" s="24">
        <v>-1.9843400000000001E-2</v>
      </c>
      <c r="CJ33" s="24">
        <v>7.2289999999999995E-4</v>
      </c>
      <c r="CK33" s="24">
        <v>1.5145799999999999E-2</v>
      </c>
      <c r="CL33" s="24">
        <v>1.8886799999999999E-2</v>
      </c>
      <c r="CM33" s="24">
        <v>1.26293E-2</v>
      </c>
      <c r="CN33" s="24">
        <v>2.3723299999999999E-2</v>
      </c>
      <c r="CO33" s="24">
        <v>3.3750099999999998E-2</v>
      </c>
      <c r="CP33" s="24">
        <v>4.30578E-2</v>
      </c>
      <c r="CQ33" s="24">
        <v>1.7823200000000001E-2</v>
      </c>
      <c r="CR33" s="24">
        <v>1.0656999999999999E-3</v>
      </c>
      <c r="CS33" s="24">
        <v>-2.3801300000000001E-2</v>
      </c>
      <c r="CT33" s="24">
        <v>-4.8064000000000003E-2</v>
      </c>
      <c r="CU33" s="24">
        <v>-4.8794700000000003E-2</v>
      </c>
      <c r="CV33" s="24">
        <v>-3.8260700000000002E-2</v>
      </c>
      <c r="CW33" s="24">
        <v>-5.9756900000000002E-2</v>
      </c>
      <c r="CX33" s="24">
        <v>-5.7077999999999997E-2</v>
      </c>
      <c r="CY33" s="24">
        <v>-5.9957999999999997E-2</v>
      </c>
      <c r="CZ33" s="24">
        <v>-4.96541E-2</v>
      </c>
      <c r="DA33" s="24">
        <v>-3.82324E-2</v>
      </c>
      <c r="DB33" s="24">
        <v>-3.8836000000000002E-2</v>
      </c>
      <c r="DC33" s="24">
        <v>-4.1282199999999998E-2</v>
      </c>
      <c r="DD33" s="24">
        <v>-4.0081800000000001E-2</v>
      </c>
      <c r="DE33" s="24">
        <v>-3.42236E-2</v>
      </c>
      <c r="DF33" s="24">
        <v>-2.90247E-2</v>
      </c>
      <c r="DG33" s="24">
        <v>-8.5448999999999994E-3</v>
      </c>
      <c r="DH33" s="24">
        <v>9.7143000000000004E-3</v>
      </c>
      <c r="DI33" s="24">
        <v>2.5319299999999999E-2</v>
      </c>
      <c r="DJ33" s="24">
        <v>2.9098499999999999E-2</v>
      </c>
      <c r="DK33" s="24">
        <v>2.2699899999999999E-2</v>
      </c>
      <c r="DL33" s="24">
        <v>3.5654900000000003E-2</v>
      </c>
      <c r="DM33" s="24">
        <v>4.6323000000000003E-2</v>
      </c>
      <c r="DN33" s="24">
        <v>5.4516099999999998E-2</v>
      </c>
      <c r="DO33" s="24">
        <v>2.69006E-2</v>
      </c>
      <c r="DP33" s="24">
        <v>1.32928E-2</v>
      </c>
      <c r="DQ33" s="24">
        <v>-1.09908E-2</v>
      </c>
      <c r="DR33" s="24">
        <v>-3.3793400000000001E-2</v>
      </c>
      <c r="DS33" s="24">
        <v>-3.7885000000000002E-2</v>
      </c>
      <c r="DT33" s="24">
        <v>-3.0927900000000001E-2</v>
      </c>
      <c r="DU33" s="24">
        <v>-4.9833000000000002E-2</v>
      </c>
      <c r="DV33" s="24">
        <v>-4.5789499999999997E-2</v>
      </c>
      <c r="DW33" s="24">
        <v>-3.5534400000000001E-2</v>
      </c>
      <c r="DX33" s="24">
        <v>-2.3085100000000001E-2</v>
      </c>
      <c r="DY33" s="24">
        <v>-1.3554699999999999E-2</v>
      </c>
      <c r="DZ33" s="24">
        <v>-1.8475999999999999E-2</v>
      </c>
      <c r="EA33" s="24">
        <v>-2.39714E-2</v>
      </c>
      <c r="EB33" s="24">
        <v>-2.1824400000000001E-2</v>
      </c>
      <c r="EC33" s="24">
        <v>-1.54407E-2</v>
      </c>
      <c r="ED33" s="24">
        <v>-8.5851E-3</v>
      </c>
      <c r="EE33" s="24">
        <v>7.7684E-3</v>
      </c>
      <c r="EF33" s="24">
        <v>2.2696500000000001E-2</v>
      </c>
      <c r="EG33" s="24">
        <v>4.0008299999999997E-2</v>
      </c>
      <c r="EH33" s="24">
        <v>4.38425E-2</v>
      </c>
      <c r="EI33" s="24">
        <v>3.72404E-2</v>
      </c>
      <c r="EJ33" s="24">
        <v>5.28823E-2</v>
      </c>
      <c r="EK33" s="24">
        <v>6.44763E-2</v>
      </c>
      <c r="EL33" s="24">
        <v>7.1060200000000004E-2</v>
      </c>
      <c r="EM33" s="24">
        <v>4.0007000000000001E-2</v>
      </c>
      <c r="EN33" s="24">
        <v>3.09468E-2</v>
      </c>
      <c r="EO33" s="24">
        <v>7.5056000000000003E-3</v>
      </c>
      <c r="EP33" s="24">
        <v>-1.3188800000000001E-2</v>
      </c>
      <c r="EQ33" s="24">
        <v>-2.2133199999999999E-2</v>
      </c>
      <c r="ER33" s="24">
        <v>-2.0340500000000001E-2</v>
      </c>
      <c r="ES33" s="24">
        <v>-3.5504399999999998E-2</v>
      </c>
      <c r="ET33" s="24">
        <v>-2.9490499999999999E-2</v>
      </c>
      <c r="EU33" s="24">
        <v>54.244779999999999</v>
      </c>
      <c r="EV33" s="24">
        <v>53.366419999999998</v>
      </c>
      <c r="EW33" s="24">
        <v>52.967910000000003</v>
      </c>
      <c r="EX33" s="24">
        <v>52.611190000000001</v>
      </c>
      <c r="EY33" s="24">
        <v>52.169400000000003</v>
      </c>
      <c r="EZ33" s="24">
        <v>52.25224</v>
      </c>
      <c r="FA33" s="24">
        <v>52.052239999999998</v>
      </c>
      <c r="FB33" s="24">
        <v>52.143279999999997</v>
      </c>
      <c r="FC33" s="24">
        <v>55.14179</v>
      </c>
      <c r="FD33" s="24">
        <v>58.671639999999996</v>
      </c>
      <c r="FE33" s="24">
        <v>62.222389999999997</v>
      </c>
      <c r="FF33" s="24">
        <v>64.611189999999993</v>
      </c>
      <c r="FG33" s="24">
        <v>65.867159999999998</v>
      </c>
      <c r="FH33" s="24">
        <v>66.232089999999999</v>
      </c>
      <c r="FI33" s="24">
        <v>65.861940000000004</v>
      </c>
      <c r="FJ33" s="24">
        <v>65.036569999999998</v>
      </c>
      <c r="FK33" s="24">
        <v>63.529850000000003</v>
      </c>
      <c r="FL33" s="24">
        <v>61.331339999999997</v>
      </c>
      <c r="FM33" s="24">
        <v>59.879100000000001</v>
      </c>
      <c r="FN33" s="24">
        <v>58.682830000000003</v>
      </c>
      <c r="FO33" s="24">
        <v>57.79851</v>
      </c>
      <c r="FP33" s="24">
        <v>57.151490000000003</v>
      </c>
      <c r="FQ33" s="24">
        <v>56.444769999999998</v>
      </c>
      <c r="FR33" s="24">
        <v>55.78134</v>
      </c>
      <c r="FS33" s="24">
        <v>0.35019109999999998</v>
      </c>
      <c r="FT33" s="24">
        <v>1.33559E-2</v>
      </c>
      <c r="FU33" s="24">
        <v>1.9635400000000001E-2</v>
      </c>
    </row>
    <row r="34" spans="1:177" x14ac:dyDescent="0.2">
      <c r="A34" s="14" t="s">
        <v>228</v>
      </c>
      <c r="B34" s="14" t="s">
        <v>0</v>
      </c>
      <c r="C34" s="14" t="s">
        <v>224</v>
      </c>
      <c r="D34" s="36" t="s">
        <v>238</v>
      </c>
      <c r="E34" s="25" t="s">
        <v>221</v>
      </c>
      <c r="F34" s="25">
        <v>319</v>
      </c>
      <c r="G34" s="24">
        <v>0.2135619</v>
      </c>
      <c r="H34" s="24">
        <v>0.19011610000000001</v>
      </c>
      <c r="I34" s="24">
        <v>0.17399149999999999</v>
      </c>
      <c r="J34" s="24">
        <v>0.16445470000000001</v>
      </c>
      <c r="K34" s="24">
        <v>0.169654</v>
      </c>
      <c r="L34" s="24">
        <v>0.20456060000000001</v>
      </c>
      <c r="M34" s="24">
        <v>0.24901619999999999</v>
      </c>
      <c r="N34" s="24">
        <v>0.2541872</v>
      </c>
      <c r="O34" s="24">
        <v>0.23322680000000001</v>
      </c>
      <c r="P34" s="24">
        <v>0.22526350000000001</v>
      </c>
      <c r="Q34" s="24">
        <v>0.2077474</v>
      </c>
      <c r="R34" s="24">
        <v>0.1961753</v>
      </c>
      <c r="S34" s="24">
        <v>0.1841604</v>
      </c>
      <c r="T34" s="24">
        <v>0.1877479</v>
      </c>
      <c r="U34" s="24">
        <v>0.1955171</v>
      </c>
      <c r="V34" s="24">
        <v>0.19996630000000001</v>
      </c>
      <c r="W34" s="24">
        <v>0.23661270000000001</v>
      </c>
      <c r="X34" s="24">
        <v>0.31385180000000001</v>
      </c>
      <c r="Y34" s="24">
        <v>0.34493249999999998</v>
      </c>
      <c r="Z34" s="24">
        <v>0.38219779999999998</v>
      </c>
      <c r="AA34" s="24">
        <v>0.35232370000000002</v>
      </c>
      <c r="AB34" s="24">
        <v>0.33288000000000001</v>
      </c>
      <c r="AC34" s="24">
        <v>0.28906979999999999</v>
      </c>
      <c r="AD34" s="24">
        <v>0.2468544</v>
      </c>
      <c r="AE34" s="24">
        <v>-1.7739999999999999E-2</v>
      </c>
      <c r="AF34" s="24">
        <v>-2.25799E-2</v>
      </c>
      <c r="AG34" s="24">
        <v>-2.7669099999999999E-2</v>
      </c>
      <c r="AH34" s="24">
        <v>-2.94056E-2</v>
      </c>
      <c r="AI34" s="24">
        <v>-2.8400499999999999E-2</v>
      </c>
      <c r="AJ34" s="24">
        <v>-2.1974E-2</v>
      </c>
      <c r="AK34" s="24">
        <v>-2.2672000000000001E-2</v>
      </c>
      <c r="AL34" s="24">
        <v>-1.92038E-2</v>
      </c>
      <c r="AM34" s="24">
        <v>-5.7399E-3</v>
      </c>
      <c r="AN34" s="24">
        <v>-1.17263E-2</v>
      </c>
      <c r="AO34" s="24">
        <v>-4.4101000000000001E-3</v>
      </c>
      <c r="AP34" s="24">
        <v>-1.07133E-2</v>
      </c>
      <c r="AQ34" s="24">
        <v>-1.6584100000000001E-2</v>
      </c>
      <c r="AR34" s="24">
        <v>-2.0235800000000002E-2</v>
      </c>
      <c r="AS34" s="24">
        <v>-1.6677000000000001E-2</v>
      </c>
      <c r="AT34" s="24">
        <v>-1.97127E-2</v>
      </c>
      <c r="AU34" s="24">
        <v>-1.57997E-2</v>
      </c>
      <c r="AV34" s="24">
        <v>-2.71501E-2</v>
      </c>
      <c r="AW34" s="24">
        <v>-2.1087000000000002E-2</v>
      </c>
      <c r="AX34" s="24">
        <v>-1.3158700000000001E-2</v>
      </c>
      <c r="AY34" s="24">
        <v>-2.4845300000000001E-2</v>
      </c>
      <c r="AZ34" s="24">
        <v>-1.97149E-2</v>
      </c>
      <c r="BA34" s="24">
        <v>-2.7910799999999999E-2</v>
      </c>
      <c r="BB34" s="24">
        <v>-2.36641E-2</v>
      </c>
      <c r="BC34" s="24">
        <v>-9.5448000000000009E-3</v>
      </c>
      <c r="BD34" s="24">
        <v>-1.48291E-2</v>
      </c>
      <c r="BE34" s="24">
        <v>-1.96262E-2</v>
      </c>
      <c r="BF34" s="24">
        <v>-2.1387199999999999E-2</v>
      </c>
      <c r="BG34" s="24">
        <v>-2.0414700000000001E-2</v>
      </c>
      <c r="BH34" s="24">
        <v>-1.24449E-2</v>
      </c>
      <c r="BI34" s="24">
        <v>-1.2889899999999999E-2</v>
      </c>
      <c r="BJ34" s="24">
        <v>-8.9273000000000009E-3</v>
      </c>
      <c r="BK34" s="24">
        <v>5.2941999999999998E-3</v>
      </c>
      <c r="BL34" s="24">
        <v>-3.1534000000000002E-3</v>
      </c>
      <c r="BM34" s="24">
        <v>4.3185999999999997E-3</v>
      </c>
      <c r="BN34" s="24">
        <v>-2.4437999999999999E-3</v>
      </c>
      <c r="BO34" s="24">
        <v>-8.3773000000000007E-3</v>
      </c>
      <c r="BP34" s="24">
        <v>-1.17663E-2</v>
      </c>
      <c r="BQ34" s="24">
        <v>-8.4214000000000008E-3</v>
      </c>
      <c r="BR34" s="24">
        <v>-1.09509E-2</v>
      </c>
      <c r="BS34" s="24">
        <v>-8.0155999999999995E-3</v>
      </c>
      <c r="BT34" s="24">
        <v>-1.9814999999999999E-2</v>
      </c>
      <c r="BU34" s="24">
        <v>-1.34945E-2</v>
      </c>
      <c r="BV34" s="24">
        <v>-1.8207E-3</v>
      </c>
      <c r="BW34" s="24">
        <v>-1.5275499999999999E-2</v>
      </c>
      <c r="BX34" s="24">
        <v>-1.05609E-2</v>
      </c>
      <c r="BY34" s="24">
        <v>-1.9158499999999998E-2</v>
      </c>
      <c r="BZ34" s="24">
        <v>-1.5680400000000001E-2</v>
      </c>
      <c r="CA34" s="24">
        <v>-3.8687999999999999E-3</v>
      </c>
      <c r="CB34" s="24">
        <v>-9.4608000000000001E-3</v>
      </c>
      <c r="CC34" s="24">
        <v>-1.40558E-2</v>
      </c>
      <c r="CD34" s="24">
        <v>-1.5833699999999999E-2</v>
      </c>
      <c r="CE34" s="24">
        <v>-1.48839E-2</v>
      </c>
      <c r="CF34" s="24">
        <v>-5.8452E-3</v>
      </c>
      <c r="CG34" s="24">
        <v>-6.1149000000000004E-3</v>
      </c>
      <c r="CH34" s="24">
        <v>-1.8098000000000001E-3</v>
      </c>
      <c r="CI34" s="24">
        <v>1.29363E-2</v>
      </c>
      <c r="CJ34" s="24">
        <v>2.7842000000000001E-3</v>
      </c>
      <c r="CK34" s="24">
        <v>1.0364E-2</v>
      </c>
      <c r="CL34" s="24">
        <v>3.2835999999999998E-3</v>
      </c>
      <c r="CM34" s="24">
        <v>-2.6933E-3</v>
      </c>
      <c r="CN34" s="24">
        <v>-5.9002999999999998E-3</v>
      </c>
      <c r="CO34" s="24">
        <v>-2.7035000000000002E-3</v>
      </c>
      <c r="CP34" s="24">
        <v>-4.8824999999999997E-3</v>
      </c>
      <c r="CQ34" s="24">
        <v>-2.6243E-3</v>
      </c>
      <c r="CR34" s="24">
        <v>-1.4734799999999999E-2</v>
      </c>
      <c r="CS34" s="24">
        <v>-8.2359000000000009E-3</v>
      </c>
      <c r="CT34" s="24">
        <v>6.032E-3</v>
      </c>
      <c r="CU34" s="24">
        <v>-8.6475000000000007E-3</v>
      </c>
      <c r="CV34" s="24">
        <v>-4.2208000000000002E-3</v>
      </c>
      <c r="CW34" s="24">
        <v>-1.30966E-2</v>
      </c>
      <c r="CX34" s="24">
        <v>-1.01508E-2</v>
      </c>
      <c r="CY34" s="24">
        <v>1.8071999999999999E-3</v>
      </c>
      <c r="CZ34" s="24">
        <v>-4.0926000000000001E-3</v>
      </c>
      <c r="DA34" s="24">
        <v>-8.4854000000000006E-3</v>
      </c>
      <c r="DB34" s="24">
        <v>-1.02802E-2</v>
      </c>
      <c r="DC34" s="24">
        <v>-9.3530000000000002E-3</v>
      </c>
      <c r="DD34" s="24">
        <v>7.5460000000000002E-4</v>
      </c>
      <c r="DE34" s="24">
        <v>6.6010000000000005E-4</v>
      </c>
      <c r="DF34" s="24">
        <v>5.3077999999999997E-3</v>
      </c>
      <c r="DG34" s="24">
        <v>2.05785E-2</v>
      </c>
      <c r="DH34" s="24">
        <v>8.7217000000000006E-3</v>
      </c>
      <c r="DI34" s="24">
        <v>1.64095E-2</v>
      </c>
      <c r="DJ34" s="24">
        <v>9.0109999999999999E-3</v>
      </c>
      <c r="DK34" s="24">
        <v>2.9907000000000002E-3</v>
      </c>
      <c r="DL34" s="24">
        <v>-3.4400000000000003E-5</v>
      </c>
      <c r="DM34" s="24">
        <v>3.0143000000000001E-3</v>
      </c>
      <c r="DN34" s="24">
        <v>1.1858999999999999E-3</v>
      </c>
      <c r="DO34" s="24">
        <v>2.7669999999999999E-3</v>
      </c>
      <c r="DP34" s="24">
        <v>-9.6545999999999993E-3</v>
      </c>
      <c r="DQ34" s="24">
        <v>-2.9773999999999998E-3</v>
      </c>
      <c r="DR34" s="24">
        <v>1.38846E-2</v>
      </c>
      <c r="DS34" s="24">
        <v>-2.0195E-3</v>
      </c>
      <c r="DT34" s="24">
        <v>2.1191999999999999E-3</v>
      </c>
      <c r="DU34" s="24">
        <v>-7.0347999999999999E-3</v>
      </c>
      <c r="DV34" s="24">
        <v>-4.6213000000000001E-3</v>
      </c>
      <c r="DW34" s="24">
        <v>1.00024E-2</v>
      </c>
      <c r="DX34" s="24">
        <v>3.6583000000000002E-3</v>
      </c>
      <c r="DY34" s="24">
        <v>-4.4250000000000002E-4</v>
      </c>
      <c r="DZ34" s="24">
        <v>-2.2618E-3</v>
      </c>
      <c r="EA34" s="24">
        <v>-1.3672000000000001E-3</v>
      </c>
      <c r="EB34" s="24">
        <v>1.02837E-2</v>
      </c>
      <c r="EC34" s="24">
        <v>1.04422E-2</v>
      </c>
      <c r="ED34" s="24">
        <v>1.5584300000000001E-2</v>
      </c>
      <c r="EE34" s="24">
        <v>3.1612500000000002E-2</v>
      </c>
      <c r="EF34" s="24">
        <v>1.72946E-2</v>
      </c>
      <c r="EG34" s="24">
        <v>2.51381E-2</v>
      </c>
      <c r="EH34" s="24">
        <v>1.7280500000000001E-2</v>
      </c>
      <c r="EI34" s="24">
        <v>1.1197500000000001E-2</v>
      </c>
      <c r="EJ34" s="24">
        <v>8.4350999999999992E-3</v>
      </c>
      <c r="EK34" s="24">
        <v>1.1269899999999999E-2</v>
      </c>
      <c r="EL34" s="24">
        <v>9.9477000000000003E-3</v>
      </c>
      <c r="EM34" s="24">
        <v>1.05512E-2</v>
      </c>
      <c r="EN34" s="24">
        <v>-2.3194999999999999E-3</v>
      </c>
      <c r="EO34" s="24">
        <v>4.6151999999999999E-3</v>
      </c>
      <c r="EP34" s="24">
        <v>2.5222700000000001E-2</v>
      </c>
      <c r="EQ34" s="24">
        <v>7.5503000000000002E-3</v>
      </c>
      <c r="ER34" s="24">
        <v>1.1273200000000001E-2</v>
      </c>
      <c r="ES34" s="24">
        <v>1.7175999999999999E-3</v>
      </c>
      <c r="ET34" s="24">
        <v>3.3624000000000002E-3</v>
      </c>
      <c r="EU34" s="24">
        <v>51.96575</v>
      </c>
      <c r="EV34" s="24">
        <v>51.094560000000001</v>
      </c>
      <c r="EW34" s="24">
        <v>50.755769999999998</v>
      </c>
      <c r="EX34" s="24">
        <v>50.34028</v>
      </c>
      <c r="EY34" s="24">
        <v>49.95532</v>
      </c>
      <c r="EZ34" s="24">
        <v>49.858519999999999</v>
      </c>
      <c r="FA34" s="24">
        <v>49.583019999999998</v>
      </c>
      <c r="FB34" s="24">
        <v>49.61504</v>
      </c>
      <c r="FC34" s="24">
        <v>52.59196</v>
      </c>
      <c r="FD34" s="24">
        <v>56.824269999999999</v>
      </c>
      <c r="FE34" s="24">
        <v>61.091589999999997</v>
      </c>
      <c r="FF34" s="24">
        <v>64.050640000000001</v>
      </c>
      <c r="FG34" s="24">
        <v>66.265079999999998</v>
      </c>
      <c r="FH34" s="24">
        <v>66.801929999999999</v>
      </c>
      <c r="FI34" s="24">
        <v>66.295609999999996</v>
      </c>
      <c r="FJ34" s="24">
        <v>65.44229</v>
      </c>
      <c r="FK34" s="24">
        <v>63.53313</v>
      </c>
      <c r="FL34" s="24">
        <v>60.402079999999998</v>
      </c>
      <c r="FM34" s="24">
        <v>58.418460000000003</v>
      </c>
      <c r="FN34" s="24">
        <v>57.212960000000002</v>
      </c>
      <c r="FO34" s="24">
        <v>56.088610000000003</v>
      </c>
      <c r="FP34" s="24">
        <v>55.418460000000003</v>
      </c>
      <c r="FQ34" s="24">
        <v>54.617280000000001</v>
      </c>
      <c r="FR34" s="24">
        <v>53.881610000000002</v>
      </c>
      <c r="FS34" s="24">
        <v>0.19259000000000001</v>
      </c>
      <c r="FT34" s="24">
        <v>8.6786999999999993E-3</v>
      </c>
      <c r="FU34" s="24">
        <v>9.1514000000000005E-3</v>
      </c>
    </row>
    <row r="35" spans="1:177" x14ac:dyDescent="0.2">
      <c r="A35" s="14" t="s">
        <v>228</v>
      </c>
      <c r="B35" s="14" t="s">
        <v>0</v>
      </c>
      <c r="C35" s="14" t="s">
        <v>224</v>
      </c>
      <c r="D35" s="36" t="s">
        <v>239</v>
      </c>
      <c r="E35" s="25" t="s">
        <v>219</v>
      </c>
      <c r="F35" s="25">
        <v>795</v>
      </c>
      <c r="G35" s="24">
        <v>0.50697110000000001</v>
      </c>
      <c r="H35" s="24">
        <v>0.47051530000000003</v>
      </c>
      <c r="I35" s="24">
        <v>0.45231830000000001</v>
      </c>
      <c r="J35" s="24">
        <v>0.41391919999999999</v>
      </c>
      <c r="K35" s="24">
        <v>0.41418559999999999</v>
      </c>
      <c r="L35" s="24">
        <v>0.4721803</v>
      </c>
      <c r="M35" s="24">
        <v>0.60976980000000003</v>
      </c>
      <c r="N35" s="24">
        <v>0.6250928</v>
      </c>
      <c r="O35" s="24">
        <v>0.56581800000000004</v>
      </c>
      <c r="P35" s="24">
        <v>0.54827680000000001</v>
      </c>
      <c r="Q35" s="24">
        <v>0.51033720000000005</v>
      </c>
      <c r="R35" s="24">
        <v>0.49174279999999998</v>
      </c>
      <c r="S35" s="24">
        <v>0.49198239999999999</v>
      </c>
      <c r="T35" s="24">
        <v>0.48544759999999998</v>
      </c>
      <c r="U35" s="24">
        <v>0.5011835</v>
      </c>
      <c r="V35" s="24">
        <v>0.52800740000000002</v>
      </c>
      <c r="W35" s="24">
        <v>0.5591545</v>
      </c>
      <c r="X35" s="24">
        <v>0.69001860000000004</v>
      </c>
      <c r="Y35" s="24">
        <v>0.81610550000000004</v>
      </c>
      <c r="Z35" s="24">
        <v>0.86034670000000002</v>
      </c>
      <c r="AA35" s="24">
        <v>0.81771020000000005</v>
      </c>
      <c r="AB35" s="24">
        <v>0.76827690000000004</v>
      </c>
      <c r="AC35" s="24">
        <v>0.68211290000000002</v>
      </c>
      <c r="AD35" s="24">
        <v>0.59881309999999999</v>
      </c>
      <c r="AE35" s="24">
        <v>-0.1152716</v>
      </c>
      <c r="AF35" s="24">
        <v>-0.116882</v>
      </c>
      <c r="AG35" s="24">
        <v>-0.1081773</v>
      </c>
      <c r="AH35" s="24">
        <v>-9.8527299999999998E-2</v>
      </c>
      <c r="AI35" s="24">
        <v>-9.55733E-2</v>
      </c>
      <c r="AJ35" s="24">
        <v>-9.0125200000000003E-2</v>
      </c>
      <c r="AK35" s="24">
        <v>-9.0357900000000005E-2</v>
      </c>
      <c r="AL35" s="24">
        <v>-8.3194100000000007E-2</v>
      </c>
      <c r="AM35" s="24">
        <v>-4.0327799999999997E-2</v>
      </c>
      <c r="AN35" s="24">
        <v>-2.45697E-2</v>
      </c>
      <c r="AO35" s="24">
        <v>-6.3438000000000001E-3</v>
      </c>
      <c r="AP35" s="24">
        <v>-1.02574E-2</v>
      </c>
      <c r="AQ35" s="24">
        <v>-2.2270600000000002E-2</v>
      </c>
      <c r="AR35" s="24">
        <v>-1.9890499999999998E-2</v>
      </c>
      <c r="AS35" s="24">
        <v>-8.2133999999999992E-3</v>
      </c>
      <c r="AT35" s="24">
        <v>-8.5320000000000003E-4</v>
      </c>
      <c r="AU35" s="24">
        <v>-1.6110699999999999E-2</v>
      </c>
      <c r="AV35" s="24">
        <v>-4.6226499999999997E-2</v>
      </c>
      <c r="AW35" s="24">
        <v>-6.17797E-2</v>
      </c>
      <c r="AX35" s="24">
        <v>-7.38568E-2</v>
      </c>
      <c r="AY35" s="24">
        <v>-8.1468499999999999E-2</v>
      </c>
      <c r="AZ35" s="24">
        <v>-6.13603E-2</v>
      </c>
      <c r="BA35" s="24">
        <v>-9.3057399999999998E-2</v>
      </c>
      <c r="BB35" s="24">
        <v>-9.3736100000000003E-2</v>
      </c>
      <c r="BC35" s="24">
        <v>-8.90653E-2</v>
      </c>
      <c r="BD35" s="24">
        <v>-8.8921600000000003E-2</v>
      </c>
      <c r="BE35" s="24">
        <v>-8.1707799999999997E-2</v>
      </c>
      <c r="BF35" s="24">
        <v>-7.6013200000000003E-2</v>
      </c>
      <c r="BG35" s="24">
        <v>-7.5746999999999995E-2</v>
      </c>
      <c r="BH35" s="24">
        <v>-6.8633299999999994E-2</v>
      </c>
      <c r="BI35" s="24">
        <v>-6.81948E-2</v>
      </c>
      <c r="BJ35" s="24">
        <v>-5.9353599999999999E-2</v>
      </c>
      <c r="BK35" s="24">
        <v>-1.91927E-2</v>
      </c>
      <c r="BL35" s="24">
        <v>-7.9688999999999992E-3</v>
      </c>
      <c r="BM35" s="24">
        <v>1.1649400000000001E-2</v>
      </c>
      <c r="BN35" s="24">
        <v>7.4856000000000002E-3</v>
      </c>
      <c r="BO35" s="24">
        <v>-4.6975999999999997E-3</v>
      </c>
      <c r="BP35" s="24">
        <v>1.053E-4</v>
      </c>
      <c r="BQ35" s="24">
        <v>1.2333800000000001E-2</v>
      </c>
      <c r="BR35" s="24">
        <v>1.87183E-2</v>
      </c>
      <c r="BS35" s="24">
        <v>-7.7100000000000004E-5</v>
      </c>
      <c r="BT35" s="24">
        <v>-2.66196E-2</v>
      </c>
      <c r="BU35" s="24">
        <v>-4.1244700000000002E-2</v>
      </c>
      <c r="BV35" s="24">
        <v>-4.93614E-2</v>
      </c>
      <c r="BW35" s="24">
        <v>-6.1890399999999998E-2</v>
      </c>
      <c r="BX35" s="24">
        <v>-4.58538E-2</v>
      </c>
      <c r="BY35" s="24">
        <v>-7.5191599999999997E-2</v>
      </c>
      <c r="BZ35" s="24">
        <v>-7.4811500000000003E-2</v>
      </c>
      <c r="CA35" s="24">
        <v>-7.09148E-2</v>
      </c>
      <c r="CB35" s="24">
        <v>-6.9556400000000004E-2</v>
      </c>
      <c r="CC35" s="24">
        <v>-6.3375000000000001E-2</v>
      </c>
      <c r="CD35" s="24">
        <v>-6.0420000000000001E-2</v>
      </c>
      <c r="CE35" s="24">
        <v>-6.2015300000000002E-2</v>
      </c>
      <c r="CF35" s="24">
        <v>-5.3747999999999997E-2</v>
      </c>
      <c r="CG35" s="24">
        <v>-5.2844700000000001E-2</v>
      </c>
      <c r="CH35" s="24">
        <v>-4.2841799999999999E-2</v>
      </c>
      <c r="CI35" s="24">
        <v>-4.5545999999999998E-3</v>
      </c>
      <c r="CJ35" s="24">
        <v>3.5287000000000001E-3</v>
      </c>
      <c r="CK35" s="24">
        <v>2.4111500000000001E-2</v>
      </c>
      <c r="CL35" s="24">
        <v>1.9774400000000001E-2</v>
      </c>
      <c r="CM35" s="24">
        <v>7.4733999999999998E-3</v>
      </c>
      <c r="CN35" s="24">
        <v>1.3954299999999999E-2</v>
      </c>
      <c r="CO35" s="24">
        <v>2.65647E-2</v>
      </c>
      <c r="CP35" s="24">
        <v>3.2273400000000001E-2</v>
      </c>
      <c r="CQ35" s="24">
        <v>1.1027800000000001E-2</v>
      </c>
      <c r="CR35" s="24">
        <v>-1.30399E-2</v>
      </c>
      <c r="CS35" s="24">
        <v>-2.70222E-2</v>
      </c>
      <c r="CT35" s="24">
        <v>-3.2396000000000001E-2</v>
      </c>
      <c r="CU35" s="24">
        <v>-4.83308E-2</v>
      </c>
      <c r="CV35" s="24">
        <v>-3.5113999999999999E-2</v>
      </c>
      <c r="CW35" s="24">
        <v>-6.2817799999999993E-2</v>
      </c>
      <c r="CX35" s="24">
        <v>-6.1704299999999997E-2</v>
      </c>
      <c r="CY35" s="24">
        <v>-5.2764400000000003E-2</v>
      </c>
      <c r="CZ35" s="24">
        <v>-5.0191100000000002E-2</v>
      </c>
      <c r="DA35" s="24">
        <v>-4.50423E-2</v>
      </c>
      <c r="DB35" s="24">
        <v>-4.4826900000000003E-2</v>
      </c>
      <c r="DC35" s="24">
        <v>-4.8283600000000003E-2</v>
      </c>
      <c r="DD35" s="24">
        <v>-3.8862800000000003E-2</v>
      </c>
      <c r="DE35" s="24">
        <v>-3.7494600000000003E-2</v>
      </c>
      <c r="DF35" s="24">
        <v>-2.6329999999999999E-2</v>
      </c>
      <c r="DG35" s="24">
        <v>1.00836E-2</v>
      </c>
      <c r="DH35" s="24">
        <v>1.5026299999999999E-2</v>
      </c>
      <c r="DI35" s="24">
        <v>3.6573599999999998E-2</v>
      </c>
      <c r="DJ35" s="24">
        <v>3.20632E-2</v>
      </c>
      <c r="DK35" s="24">
        <v>1.9644399999999999E-2</v>
      </c>
      <c r="DL35" s="24">
        <v>2.7803399999999999E-2</v>
      </c>
      <c r="DM35" s="24">
        <v>4.0795499999999998E-2</v>
      </c>
      <c r="DN35" s="24">
        <v>4.5828599999999997E-2</v>
      </c>
      <c r="DO35" s="24">
        <v>2.2132599999999999E-2</v>
      </c>
      <c r="DP35" s="24">
        <v>5.3970000000000005E-4</v>
      </c>
      <c r="DQ35" s="24">
        <v>-1.2799700000000001E-2</v>
      </c>
      <c r="DR35" s="24">
        <v>-1.54305E-2</v>
      </c>
      <c r="DS35" s="24">
        <v>-3.4771099999999999E-2</v>
      </c>
      <c r="DT35" s="24">
        <v>-2.4374300000000002E-2</v>
      </c>
      <c r="DU35" s="24">
        <v>-5.0444000000000003E-2</v>
      </c>
      <c r="DV35" s="24">
        <v>-4.8597099999999997E-2</v>
      </c>
      <c r="DW35" s="24">
        <v>-2.6557999999999998E-2</v>
      </c>
      <c r="DX35" s="24">
        <v>-2.2230799999999998E-2</v>
      </c>
      <c r="DY35" s="24">
        <v>-1.85728E-2</v>
      </c>
      <c r="DZ35" s="24">
        <v>-2.2312800000000001E-2</v>
      </c>
      <c r="EA35" s="24">
        <v>-2.8457300000000001E-2</v>
      </c>
      <c r="EB35" s="24">
        <v>-1.7370799999999999E-2</v>
      </c>
      <c r="EC35" s="24">
        <v>-1.53315E-2</v>
      </c>
      <c r="ED35" s="24">
        <v>-2.4895999999999998E-3</v>
      </c>
      <c r="EE35" s="24">
        <v>3.1218699999999999E-2</v>
      </c>
      <c r="EF35" s="24">
        <v>3.1627000000000002E-2</v>
      </c>
      <c r="EG35" s="24">
        <v>5.4566799999999999E-2</v>
      </c>
      <c r="EH35" s="24">
        <v>4.9806200000000002E-2</v>
      </c>
      <c r="EI35" s="24">
        <v>3.7217300000000002E-2</v>
      </c>
      <c r="EJ35" s="24">
        <v>4.77992E-2</v>
      </c>
      <c r="EK35" s="24">
        <v>6.13427E-2</v>
      </c>
      <c r="EL35" s="24">
        <v>6.5400100000000003E-2</v>
      </c>
      <c r="EM35" s="24">
        <v>3.81663E-2</v>
      </c>
      <c r="EN35" s="24">
        <v>2.0146600000000001E-2</v>
      </c>
      <c r="EO35" s="24">
        <v>7.7352999999999996E-3</v>
      </c>
      <c r="EP35" s="24">
        <v>9.0649000000000007E-3</v>
      </c>
      <c r="EQ35" s="24">
        <v>-1.5193E-2</v>
      </c>
      <c r="ER35" s="24">
        <v>-8.8678000000000003E-3</v>
      </c>
      <c r="ES35" s="24">
        <v>-3.2578200000000002E-2</v>
      </c>
      <c r="ET35" s="24">
        <v>-2.9672400000000002E-2</v>
      </c>
      <c r="EU35" s="24">
        <v>53.218910000000001</v>
      </c>
      <c r="EV35" s="24">
        <v>52.753909999999998</v>
      </c>
      <c r="EW35" s="24">
        <v>52.405059999999999</v>
      </c>
      <c r="EX35" s="24">
        <v>52.128810000000001</v>
      </c>
      <c r="EY35" s="24">
        <v>51.6828</v>
      </c>
      <c r="EZ35" s="24">
        <v>51.596049999999998</v>
      </c>
      <c r="FA35" s="24">
        <v>51.37677</v>
      </c>
      <c r="FB35" s="24">
        <v>51.420699999999997</v>
      </c>
      <c r="FC35" s="24">
        <v>54.11504</v>
      </c>
      <c r="FD35" s="24">
        <v>57.500369999999997</v>
      </c>
      <c r="FE35" s="24">
        <v>60.873420000000003</v>
      </c>
      <c r="FF35" s="24">
        <v>62.960540000000002</v>
      </c>
      <c r="FG35" s="24">
        <v>63.928150000000002</v>
      </c>
      <c r="FH35" s="24">
        <v>64.067019999999999</v>
      </c>
      <c r="FI35" s="24">
        <v>63.741619999999998</v>
      </c>
      <c r="FJ35" s="24">
        <v>63.264330000000001</v>
      </c>
      <c r="FK35" s="24">
        <v>62.628810000000001</v>
      </c>
      <c r="FL35" s="24">
        <v>60.737900000000003</v>
      </c>
      <c r="FM35" s="24">
        <v>58.458300000000001</v>
      </c>
      <c r="FN35" s="24">
        <v>57.14855</v>
      </c>
      <c r="FO35" s="24">
        <v>55.916600000000003</v>
      </c>
      <c r="FP35" s="24">
        <v>55.045789999999997</v>
      </c>
      <c r="FQ35" s="24">
        <v>54.370440000000002</v>
      </c>
      <c r="FR35" s="24">
        <v>53.863370000000003</v>
      </c>
      <c r="FS35" s="24">
        <v>0.42100159999999998</v>
      </c>
      <c r="FT35" s="24">
        <v>1.7024399999999999E-2</v>
      </c>
      <c r="FU35" s="24">
        <v>2.2402999999999999E-2</v>
      </c>
    </row>
    <row r="36" spans="1:177" x14ac:dyDescent="0.2">
      <c r="A36" s="14" t="s">
        <v>228</v>
      </c>
      <c r="B36" s="14" t="s">
        <v>0</v>
      </c>
      <c r="C36" s="14" t="s">
        <v>224</v>
      </c>
      <c r="D36" s="36" t="s">
        <v>239</v>
      </c>
      <c r="E36" s="25" t="s">
        <v>220</v>
      </c>
      <c r="F36" s="25">
        <v>449</v>
      </c>
      <c r="G36" s="24">
        <v>0.32743470000000002</v>
      </c>
      <c r="H36" s="24">
        <v>0.31296770000000002</v>
      </c>
      <c r="I36" s="24">
        <v>0.30606830000000002</v>
      </c>
      <c r="J36" s="24">
        <v>0.26872370000000001</v>
      </c>
      <c r="K36" s="24">
        <v>0.25659029999999999</v>
      </c>
      <c r="L36" s="24">
        <v>0.28323510000000002</v>
      </c>
      <c r="M36" s="24">
        <v>0.3465358</v>
      </c>
      <c r="N36" s="24">
        <v>0.37254100000000001</v>
      </c>
      <c r="O36" s="24">
        <v>0.35333049999999999</v>
      </c>
      <c r="P36" s="24">
        <v>0.33440409999999998</v>
      </c>
      <c r="Q36" s="24">
        <v>0.3208474</v>
      </c>
      <c r="R36" s="24">
        <v>0.3126314</v>
      </c>
      <c r="S36" s="24">
        <v>0.32508569999999998</v>
      </c>
      <c r="T36" s="24">
        <v>0.31725569999999997</v>
      </c>
      <c r="U36" s="24">
        <v>0.32114409999999999</v>
      </c>
      <c r="V36" s="24">
        <v>0.3246676</v>
      </c>
      <c r="W36" s="24">
        <v>0.33822730000000001</v>
      </c>
      <c r="X36" s="24">
        <v>0.41843570000000002</v>
      </c>
      <c r="Y36" s="24">
        <v>0.49089080000000002</v>
      </c>
      <c r="Z36" s="24">
        <v>0.50327189999999999</v>
      </c>
      <c r="AA36" s="24">
        <v>0.47726930000000001</v>
      </c>
      <c r="AB36" s="24">
        <v>0.44913950000000002</v>
      </c>
      <c r="AC36" s="24">
        <v>0.41645460000000001</v>
      </c>
      <c r="AD36" s="24">
        <v>0.37619659999999999</v>
      </c>
      <c r="AE36" s="24">
        <v>-0.12526280000000001</v>
      </c>
      <c r="AF36" s="24">
        <v>-0.1217775</v>
      </c>
      <c r="AG36" s="24">
        <v>-0.1056024</v>
      </c>
      <c r="AH36" s="24">
        <v>-9.0566400000000005E-2</v>
      </c>
      <c r="AI36" s="24">
        <v>-8.6244899999999999E-2</v>
      </c>
      <c r="AJ36" s="24">
        <v>-8.9918499999999998E-2</v>
      </c>
      <c r="AK36" s="24">
        <v>-8.6301600000000006E-2</v>
      </c>
      <c r="AL36" s="24">
        <v>-8.4057099999999996E-2</v>
      </c>
      <c r="AM36" s="24">
        <v>-5.0647900000000003E-2</v>
      </c>
      <c r="AN36" s="24">
        <v>-2.34965E-2</v>
      </c>
      <c r="AO36" s="24">
        <v>-1.17599E-2</v>
      </c>
      <c r="AP36" s="24">
        <v>-8.0753000000000005E-3</v>
      </c>
      <c r="AQ36" s="24">
        <v>-1.3756300000000001E-2</v>
      </c>
      <c r="AR36" s="24">
        <v>-8.1454000000000006E-3</v>
      </c>
      <c r="AS36" s="24">
        <v>-5.2200000000000002E-5</v>
      </c>
      <c r="AT36" s="24">
        <v>1.1667500000000001E-2</v>
      </c>
      <c r="AU36" s="24">
        <v>-8.6031000000000007E-3</v>
      </c>
      <c r="AV36" s="24">
        <v>-3.2105500000000002E-2</v>
      </c>
      <c r="AW36" s="24">
        <v>-5.5932799999999998E-2</v>
      </c>
      <c r="AX36" s="24">
        <v>-8.1818799999999997E-2</v>
      </c>
      <c r="AY36" s="24">
        <v>-7.2109999999999994E-2</v>
      </c>
      <c r="AZ36" s="24">
        <v>-5.3563800000000002E-2</v>
      </c>
      <c r="BA36" s="24">
        <v>-8.2081600000000005E-2</v>
      </c>
      <c r="BB36" s="24">
        <v>-8.8601100000000002E-2</v>
      </c>
      <c r="BC36" s="24">
        <v>-9.8318799999999998E-2</v>
      </c>
      <c r="BD36" s="24">
        <v>-9.2466699999999999E-2</v>
      </c>
      <c r="BE36" s="24">
        <v>-7.8378100000000006E-2</v>
      </c>
      <c r="BF36" s="24">
        <v>-6.8105399999999996E-2</v>
      </c>
      <c r="BG36" s="24">
        <v>-6.7147700000000005E-2</v>
      </c>
      <c r="BH36" s="24">
        <v>-6.9777000000000006E-2</v>
      </c>
      <c r="BI36" s="24">
        <v>-6.5580399999999997E-2</v>
      </c>
      <c r="BJ36" s="24">
        <v>-6.1508199999999999E-2</v>
      </c>
      <c r="BK36" s="24">
        <v>-3.2651199999999998E-2</v>
      </c>
      <c r="BL36" s="24">
        <v>-9.1745999999999998E-3</v>
      </c>
      <c r="BM36" s="24">
        <v>4.4448999999999999E-3</v>
      </c>
      <c r="BN36" s="24">
        <v>8.1901999999999999E-3</v>
      </c>
      <c r="BO36" s="24">
        <v>2.2845999999999999E-3</v>
      </c>
      <c r="BP36" s="24">
        <v>1.08597E-2</v>
      </c>
      <c r="BQ36" s="24">
        <v>1.99743E-2</v>
      </c>
      <c r="BR36" s="24">
        <v>2.9918799999999999E-2</v>
      </c>
      <c r="BS36" s="24">
        <v>5.8558000000000004E-3</v>
      </c>
      <c r="BT36" s="24">
        <v>-1.26298E-2</v>
      </c>
      <c r="BU36" s="24">
        <v>-3.5527700000000002E-2</v>
      </c>
      <c r="BV36" s="24">
        <v>-5.9088000000000002E-2</v>
      </c>
      <c r="BW36" s="24">
        <v>-5.4732799999999998E-2</v>
      </c>
      <c r="BX36" s="24">
        <v>-4.1883900000000002E-2</v>
      </c>
      <c r="BY36" s="24">
        <v>-6.6274399999999997E-2</v>
      </c>
      <c r="BZ36" s="24">
        <v>-7.0620199999999994E-2</v>
      </c>
      <c r="CA36" s="24">
        <v>-7.9657500000000006E-2</v>
      </c>
      <c r="CB36" s="24">
        <v>-7.21662E-2</v>
      </c>
      <c r="CC36" s="24">
        <v>-5.9522600000000002E-2</v>
      </c>
      <c r="CD36" s="24">
        <v>-5.2548900000000003E-2</v>
      </c>
      <c r="CE36" s="24">
        <v>-5.39211E-2</v>
      </c>
      <c r="CF36" s="24">
        <v>-5.5827099999999998E-2</v>
      </c>
      <c r="CG36" s="24">
        <v>-5.1228999999999997E-2</v>
      </c>
      <c r="CH36" s="24">
        <v>-4.5891000000000001E-2</v>
      </c>
      <c r="CI36" s="24">
        <v>-2.0186800000000001E-2</v>
      </c>
      <c r="CJ36" s="24">
        <v>7.4470000000000005E-4</v>
      </c>
      <c r="CK36" s="24">
        <v>1.56683E-2</v>
      </c>
      <c r="CL36" s="24">
        <v>1.9455699999999999E-2</v>
      </c>
      <c r="CM36" s="24">
        <v>1.33945E-2</v>
      </c>
      <c r="CN36" s="24">
        <v>2.4022600000000002E-2</v>
      </c>
      <c r="CO36" s="24">
        <v>3.3844699999999998E-2</v>
      </c>
      <c r="CP36" s="24">
        <v>4.2559600000000003E-2</v>
      </c>
      <c r="CQ36" s="24">
        <v>1.5869899999999999E-2</v>
      </c>
      <c r="CR36" s="24">
        <v>8.5910000000000001E-4</v>
      </c>
      <c r="CS36" s="24">
        <v>-2.1395299999999999E-2</v>
      </c>
      <c r="CT36" s="24">
        <v>-4.33447E-2</v>
      </c>
      <c r="CU36" s="24">
        <v>-4.2697300000000001E-2</v>
      </c>
      <c r="CV36" s="24">
        <v>-3.3794400000000002E-2</v>
      </c>
      <c r="CW36" s="24">
        <v>-5.5326399999999998E-2</v>
      </c>
      <c r="CX36" s="24">
        <v>-5.8166700000000002E-2</v>
      </c>
      <c r="CY36" s="24">
        <v>-6.09962E-2</v>
      </c>
      <c r="CZ36" s="24">
        <v>-5.1865599999999998E-2</v>
      </c>
      <c r="DA36" s="24">
        <v>-4.0667099999999998E-2</v>
      </c>
      <c r="DB36" s="24">
        <v>-3.6992499999999998E-2</v>
      </c>
      <c r="DC36" s="24">
        <v>-4.0694399999999999E-2</v>
      </c>
      <c r="DD36" s="24">
        <v>-4.1877200000000003E-2</v>
      </c>
      <c r="DE36" s="24">
        <v>-3.6877600000000003E-2</v>
      </c>
      <c r="DF36" s="24">
        <v>-3.0273700000000001E-2</v>
      </c>
      <c r="DG36" s="24">
        <v>-7.7222999999999997E-3</v>
      </c>
      <c r="DH36" s="24">
        <v>1.0664E-2</v>
      </c>
      <c r="DI36" s="24">
        <v>2.6891700000000001E-2</v>
      </c>
      <c r="DJ36" s="24">
        <v>3.0721200000000001E-2</v>
      </c>
      <c r="DK36" s="24">
        <v>2.4504399999999999E-2</v>
      </c>
      <c r="DL36" s="24">
        <v>3.7185599999999999E-2</v>
      </c>
      <c r="DM36" s="24">
        <v>4.7715E-2</v>
      </c>
      <c r="DN36" s="24">
        <v>5.5200399999999997E-2</v>
      </c>
      <c r="DO36" s="24">
        <v>2.58841E-2</v>
      </c>
      <c r="DP36" s="24">
        <v>1.4348E-2</v>
      </c>
      <c r="DQ36" s="24">
        <v>-7.2627999999999998E-3</v>
      </c>
      <c r="DR36" s="24">
        <v>-2.7601400000000002E-2</v>
      </c>
      <c r="DS36" s="24">
        <v>-3.0661799999999999E-2</v>
      </c>
      <c r="DT36" s="24">
        <v>-2.5704899999999999E-2</v>
      </c>
      <c r="DU36" s="24">
        <v>-4.4378399999999998E-2</v>
      </c>
      <c r="DV36" s="24">
        <v>-4.5713200000000002E-2</v>
      </c>
      <c r="DW36" s="24">
        <v>-3.4052199999999998E-2</v>
      </c>
      <c r="DX36" s="24">
        <v>-2.25548E-2</v>
      </c>
      <c r="DY36" s="24">
        <v>-1.34428E-2</v>
      </c>
      <c r="DZ36" s="24">
        <v>-1.45314E-2</v>
      </c>
      <c r="EA36" s="24">
        <v>-2.15972E-2</v>
      </c>
      <c r="EB36" s="24">
        <v>-2.17357E-2</v>
      </c>
      <c r="EC36" s="24">
        <v>-1.6156400000000001E-2</v>
      </c>
      <c r="ED36" s="24">
        <v>-7.7248999999999998E-3</v>
      </c>
      <c r="EE36" s="24">
        <v>1.02744E-2</v>
      </c>
      <c r="EF36" s="24">
        <v>2.4985799999999999E-2</v>
      </c>
      <c r="EG36" s="24">
        <v>4.3096500000000003E-2</v>
      </c>
      <c r="EH36" s="24">
        <v>4.6986800000000002E-2</v>
      </c>
      <c r="EI36" s="24">
        <v>4.0545299999999999E-2</v>
      </c>
      <c r="EJ36" s="24">
        <v>5.6190700000000003E-2</v>
      </c>
      <c r="EK36" s="24">
        <v>6.7741599999999999E-2</v>
      </c>
      <c r="EL36" s="24">
        <v>7.3451699999999995E-2</v>
      </c>
      <c r="EM36" s="24">
        <v>4.0342900000000001E-2</v>
      </c>
      <c r="EN36" s="24">
        <v>3.3823699999999998E-2</v>
      </c>
      <c r="EO36" s="24">
        <v>1.31422E-2</v>
      </c>
      <c r="EP36" s="24">
        <v>-4.8704999999999998E-3</v>
      </c>
      <c r="EQ36" s="24">
        <v>-1.3284499999999999E-2</v>
      </c>
      <c r="ER36" s="24">
        <v>-1.40249E-2</v>
      </c>
      <c r="ES36" s="24">
        <v>-2.8571300000000001E-2</v>
      </c>
      <c r="ET36" s="24">
        <v>-2.7732300000000001E-2</v>
      </c>
      <c r="EU36" s="24">
        <v>54.249630000000003</v>
      </c>
      <c r="EV36" s="24">
        <v>53.918979999999998</v>
      </c>
      <c r="EW36" s="24">
        <v>53.511679999999998</v>
      </c>
      <c r="EX36" s="24">
        <v>53.239409999999999</v>
      </c>
      <c r="EY36" s="24">
        <v>52.881749999999997</v>
      </c>
      <c r="EZ36" s="24">
        <v>52.796349999999997</v>
      </c>
      <c r="FA36" s="24">
        <v>52.485399999999998</v>
      </c>
      <c r="FB36" s="24">
        <v>52.577370000000002</v>
      </c>
      <c r="FC36" s="24">
        <v>55.124090000000002</v>
      </c>
      <c r="FD36" s="24">
        <v>58.254750000000001</v>
      </c>
      <c r="FE36" s="24">
        <v>61.301459999999999</v>
      </c>
      <c r="FF36" s="24">
        <v>63.118980000000001</v>
      </c>
      <c r="FG36" s="24">
        <v>63.968609999999998</v>
      </c>
      <c r="FH36" s="24">
        <v>63.950360000000003</v>
      </c>
      <c r="FI36" s="24">
        <v>63.448909999999998</v>
      </c>
      <c r="FJ36" s="24">
        <v>63.091970000000003</v>
      </c>
      <c r="FK36" s="24">
        <v>62.59854</v>
      </c>
      <c r="FL36" s="24">
        <v>60.79927</v>
      </c>
      <c r="FM36" s="24">
        <v>58.721899999999998</v>
      </c>
      <c r="FN36" s="24">
        <v>57.588320000000003</v>
      </c>
      <c r="FO36" s="24">
        <v>56.517519999999998</v>
      </c>
      <c r="FP36" s="24">
        <v>55.832850000000001</v>
      </c>
      <c r="FQ36" s="24">
        <v>55.25985</v>
      </c>
      <c r="FR36" s="24">
        <v>54.864960000000004</v>
      </c>
      <c r="FS36" s="24">
        <v>0.38632880000000003</v>
      </c>
      <c r="FT36" s="24">
        <v>1.4734199999999999E-2</v>
      </c>
      <c r="FU36" s="24">
        <v>2.1661699999999999E-2</v>
      </c>
    </row>
    <row r="37" spans="1:177" x14ac:dyDescent="0.2">
      <c r="A37" s="14" t="s">
        <v>228</v>
      </c>
      <c r="B37" s="14" t="s">
        <v>0</v>
      </c>
      <c r="C37" s="14" t="s">
        <v>224</v>
      </c>
      <c r="D37" s="36" t="s">
        <v>239</v>
      </c>
      <c r="E37" s="25" t="s">
        <v>221</v>
      </c>
      <c r="F37" s="25">
        <v>346</v>
      </c>
      <c r="G37" s="24">
        <v>0.18343419999999999</v>
      </c>
      <c r="H37" s="24">
        <v>0.16268640000000001</v>
      </c>
      <c r="I37" s="24">
        <v>0.15248629999999999</v>
      </c>
      <c r="J37" s="24">
        <v>0.149253</v>
      </c>
      <c r="K37" s="24">
        <v>0.1598831</v>
      </c>
      <c r="L37" s="24">
        <v>0.18975629999999999</v>
      </c>
      <c r="M37" s="24">
        <v>0.26304460000000002</v>
      </c>
      <c r="N37" s="24">
        <v>0.25582890000000003</v>
      </c>
      <c r="O37" s="24">
        <v>0.21917449999999999</v>
      </c>
      <c r="P37" s="24">
        <v>0.2189363</v>
      </c>
      <c r="Q37" s="24">
        <v>0.19691610000000001</v>
      </c>
      <c r="R37" s="24">
        <v>0.1871902</v>
      </c>
      <c r="S37" s="24">
        <v>0.17774390000000001</v>
      </c>
      <c r="T37" s="24">
        <v>0.17799519999999999</v>
      </c>
      <c r="U37" s="24">
        <v>0.18851879999999999</v>
      </c>
      <c r="V37" s="24">
        <v>0.20894499999999999</v>
      </c>
      <c r="W37" s="24">
        <v>0.22579389999999999</v>
      </c>
      <c r="X37" s="24">
        <v>0.2765534</v>
      </c>
      <c r="Y37" s="24">
        <v>0.33010050000000002</v>
      </c>
      <c r="Z37" s="24">
        <v>0.3601994</v>
      </c>
      <c r="AA37" s="24">
        <v>0.34373789999999999</v>
      </c>
      <c r="AB37" s="24">
        <v>0.3221464</v>
      </c>
      <c r="AC37" s="24">
        <v>0.27097139999999997</v>
      </c>
      <c r="AD37" s="24">
        <v>0.22886989999999999</v>
      </c>
      <c r="AE37" s="24">
        <v>-1.8368300000000001E-2</v>
      </c>
      <c r="AF37" s="24">
        <v>-2.2325399999999999E-2</v>
      </c>
      <c r="AG37" s="24">
        <v>-2.7084E-2</v>
      </c>
      <c r="AH37" s="24">
        <v>-2.9090700000000001E-2</v>
      </c>
      <c r="AI37" s="24">
        <v>-2.8687299999999999E-2</v>
      </c>
      <c r="AJ37" s="24">
        <v>-2.2916099999999998E-2</v>
      </c>
      <c r="AK37" s="24">
        <v>-2.4417899999999999E-2</v>
      </c>
      <c r="AL37" s="24">
        <v>-2.0687799999999999E-2</v>
      </c>
      <c r="AM37" s="24">
        <v>-8.1001000000000007E-3</v>
      </c>
      <c r="AN37" s="24">
        <v>-1.30326E-2</v>
      </c>
      <c r="AO37" s="24">
        <v>-6.2008999999999996E-3</v>
      </c>
      <c r="AP37" s="24">
        <v>-1.20483E-2</v>
      </c>
      <c r="AQ37" s="24">
        <v>-1.7666000000000001E-2</v>
      </c>
      <c r="AR37" s="24">
        <v>-2.11427E-2</v>
      </c>
      <c r="AS37" s="24">
        <v>-1.7763000000000001E-2</v>
      </c>
      <c r="AT37" s="24">
        <v>-2.11871E-2</v>
      </c>
      <c r="AU37" s="24">
        <v>-1.6794900000000001E-2</v>
      </c>
      <c r="AV37" s="24">
        <v>-2.6449799999999999E-2</v>
      </c>
      <c r="AW37" s="24">
        <v>-2.1820599999999999E-2</v>
      </c>
      <c r="AX37" s="24">
        <v>-1.51302E-2</v>
      </c>
      <c r="AY37" s="24">
        <v>-2.60056E-2</v>
      </c>
      <c r="AZ37" s="24">
        <v>-2.0890200000000001E-2</v>
      </c>
      <c r="BA37" s="24">
        <v>-2.83447E-2</v>
      </c>
      <c r="BB37" s="24">
        <v>-2.4068300000000001E-2</v>
      </c>
      <c r="BC37" s="24">
        <v>-9.4794000000000007E-3</v>
      </c>
      <c r="BD37" s="24">
        <v>-1.3918399999999999E-2</v>
      </c>
      <c r="BE37" s="24">
        <v>-1.8360399999999999E-2</v>
      </c>
      <c r="BF37" s="24">
        <v>-2.0393600000000001E-2</v>
      </c>
      <c r="BG37" s="24">
        <v>-2.0025600000000001E-2</v>
      </c>
      <c r="BH37" s="24">
        <v>-1.25805E-2</v>
      </c>
      <c r="BI37" s="24">
        <v>-1.38079E-2</v>
      </c>
      <c r="BJ37" s="24">
        <v>-9.5414000000000002E-3</v>
      </c>
      <c r="BK37" s="24">
        <v>3.8679000000000001E-3</v>
      </c>
      <c r="BL37" s="24">
        <v>-3.7341000000000002E-3</v>
      </c>
      <c r="BM37" s="24">
        <v>3.2666000000000001E-3</v>
      </c>
      <c r="BN37" s="24">
        <v>-3.0788999999999999E-3</v>
      </c>
      <c r="BO37" s="24">
        <v>-8.7646000000000009E-3</v>
      </c>
      <c r="BP37" s="24">
        <v>-1.19563E-2</v>
      </c>
      <c r="BQ37" s="24">
        <v>-8.8085999999999998E-3</v>
      </c>
      <c r="BR37" s="24">
        <v>-1.16837E-2</v>
      </c>
      <c r="BS37" s="24">
        <v>-8.3519000000000006E-3</v>
      </c>
      <c r="BT37" s="24">
        <v>-1.8493900000000001E-2</v>
      </c>
      <c r="BU37" s="24">
        <v>-1.3585399999999999E-2</v>
      </c>
      <c r="BV37" s="24">
        <v>-2.8324999999999999E-3</v>
      </c>
      <c r="BW37" s="24">
        <v>-1.5625799999999999E-2</v>
      </c>
      <c r="BX37" s="24">
        <v>-1.09614E-2</v>
      </c>
      <c r="BY37" s="24">
        <v>-1.88516E-2</v>
      </c>
      <c r="BZ37" s="24">
        <v>-1.54088E-2</v>
      </c>
      <c r="CA37" s="24">
        <v>-3.323E-3</v>
      </c>
      <c r="CB37" s="24">
        <v>-8.0958000000000002E-3</v>
      </c>
      <c r="CC37" s="24">
        <v>-1.23185E-2</v>
      </c>
      <c r="CD37" s="24">
        <v>-1.43701E-2</v>
      </c>
      <c r="CE37" s="24">
        <v>-1.40266E-2</v>
      </c>
      <c r="CF37" s="24">
        <v>-5.4221E-3</v>
      </c>
      <c r="CG37" s="24">
        <v>-6.4593999999999997E-3</v>
      </c>
      <c r="CH37" s="24">
        <v>-1.8213999999999999E-3</v>
      </c>
      <c r="CI37" s="24">
        <v>1.21569E-2</v>
      </c>
      <c r="CJ37" s="24">
        <v>2.7060000000000001E-3</v>
      </c>
      <c r="CK37" s="24">
        <v>9.8236999999999994E-3</v>
      </c>
      <c r="CL37" s="24">
        <v>3.1332E-3</v>
      </c>
      <c r="CM37" s="24">
        <v>-2.5994999999999998E-3</v>
      </c>
      <c r="CN37" s="24">
        <v>-5.5938999999999997E-3</v>
      </c>
      <c r="CO37" s="24">
        <v>-2.6067999999999998E-3</v>
      </c>
      <c r="CP37" s="24">
        <v>-5.1016999999999998E-3</v>
      </c>
      <c r="CQ37" s="24">
        <v>-2.5043000000000001E-3</v>
      </c>
      <c r="CR37" s="24">
        <v>-1.2983700000000001E-2</v>
      </c>
      <c r="CS37" s="24">
        <v>-7.8817999999999996E-3</v>
      </c>
      <c r="CT37" s="24">
        <v>5.6848000000000003E-3</v>
      </c>
      <c r="CU37" s="24">
        <v>-8.4367999999999995E-3</v>
      </c>
      <c r="CV37" s="24">
        <v>-4.0847000000000001E-3</v>
      </c>
      <c r="CW37" s="24">
        <v>-1.22766E-2</v>
      </c>
      <c r="CX37" s="24">
        <v>-9.4112999999999992E-3</v>
      </c>
      <c r="CY37" s="24">
        <v>2.8333999999999998E-3</v>
      </c>
      <c r="CZ37" s="24">
        <v>-2.2732E-3</v>
      </c>
      <c r="DA37" s="24">
        <v>-6.2766000000000002E-3</v>
      </c>
      <c r="DB37" s="24">
        <v>-8.3464999999999998E-3</v>
      </c>
      <c r="DC37" s="24">
        <v>-8.0275999999999993E-3</v>
      </c>
      <c r="DD37" s="24">
        <v>1.7363000000000001E-3</v>
      </c>
      <c r="DE37" s="24">
        <v>8.8909999999999998E-4</v>
      </c>
      <c r="DF37" s="24">
        <v>5.8985000000000001E-3</v>
      </c>
      <c r="DG37" s="24">
        <v>2.0445899999999999E-2</v>
      </c>
      <c r="DH37" s="24">
        <v>9.1461000000000008E-3</v>
      </c>
      <c r="DI37" s="24">
        <v>1.6380800000000001E-2</v>
      </c>
      <c r="DJ37" s="24">
        <v>9.3454000000000002E-3</v>
      </c>
      <c r="DK37" s="24">
        <v>3.5655999999999999E-3</v>
      </c>
      <c r="DL37" s="24">
        <v>7.6860000000000003E-4</v>
      </c>
      <c r="DM37" s="24">
        <v>3.5950000000000001E-3</v>
      </c>
      <c r="DN37" s="24">
        <v>1.4802999999999999E-3</v>
      </c>
      <c r="DO37" s="24">
        <v>3.3433E-3</v>
      </c>
      <c r="DP37" s="24">
        <v>-7.4735000000000001E-3</v>
      </c>
      <c r="DQ37" s="24">
        <v>-2.1781000000000001E-3</v>
      </c>
      <c r="DR37" s="24">
        <v>1.42021E-2</v>
      </c>
      <c r="DS37" s="24">
        <v>-1.2478000000000001E-3</v>
      </c>
      <c r="DT37" s="24">
        <v>2.7918999999999999E-3</v>
      </c>
      <c r="DU37" s="24">
        <v>-5.7016999999999997E-3</v>
      </c>
      <c r="DV37" s="24">
        <v>-3.4137999999999998E-3</v>
      </c>
      <c r="DW37" s="24">
        <v>1.17223E-2</v>
      </c>
      <c r="DX37" s="24">
        <v>6.1336999999999997E-3</v>
      </c>
      <c r="DY37" s="24">
        <v>2.447E-3</v>
      </c>
      <c r="DZ37" s="24">
        <v>3.5050000000000001E-4</v>
      </c>
      <c r="EA37" s="24">
        <v>6.3400000000000001E-4</v>
      </c>
      <c r="EB37" s="24">
        <v>1.2071800000000001E-2</v>
      </c>
      <c r="EC37" s="24">
        <v>1.14991E-2</v>
      </c>
      <c r="ED37" s="24">
        <v>1.7044900000000002E-2</v>
      </c>
      <c r="EE37" s="24">
        <v>3.24138E-2</v>
      </c>
      <c r="EF37" s="24">
        <v>1.8444599999999998E-2</v>
      </c>
      <c r="EG37" s="24">
        <v>2.5848300000000001E-2</v>
      </c>
      <c r="EH37" s="24">
        <v>1.8314799999999999E-2</v>
      </c>
      <c r="EI37" s="24">
        <v>1.24671E-2</v>
      </c>
      <c r="EJ37" s="24">
        <v>9.9548999999999992E-3</v>
      </c>
      <c r="EK37" s="24">
        <v>1.25494E-2</v>
      </c>
      <c r="EL37" s="24">
        <v>1.0983700000000001E-2</v>
      </c>
      <c r="EM37" s="24">
        <v>1.17863E-2</v>
      </c>
      <c r="EN37" s="24">
        <v>4.8240000000000002E-4</v>
      </c>
      <c r="EO37" s="24">
        <v>6.0569999999999999E-3</v>
      </c>
      <c r="EP37" s="24">
        <v>2.64998E-2</v>
      </c>
      <c r="EQ37" s="24">
        <v>9.1319999999999995E-3</v>
      </c>
      <c r="ER37" s="24">
        <v>1.27207E-2</v>
      </c>
      <c r="ES37" s="24">
        <v>3.7913999999999999E-3</v>
      </c>
      <c r="ET37" s="24">
        <v>5.2456999999999998E-3</v>
      </c>
      <c r="EU37" s="24">
        <v>52.145899999999997</v>
      </c>
      <c r="EV37" s="24">
        <v>51.541029999999999</v>
      </c>
      <c r="EW37" s="24">
        <v>51.253039999999999</v>
      </c>
      <c r="EX37" s="24">
        <v>50.972639999999998</v>
      </c>
      <c r="EY37" s="24">
        <v>50.434649999999998</v>
      </c>
      <c r="EZ37" s="24">
        <v>50.346499999999999</v>
      </c>
      <c r="FA37" s="24">
        <v>50.222639999999998</v>
      </c>
      <c r="FB37" s="24">
        <v>50.216560000000001</v>
      </c>
      <c r="FC37" s="24">
        <v>53.064590000000003</v>
      </c>
      <c r="FD37" s="24">
        <v>56.715049999999998</v>
      </c>
      <c r="FE37" s="24">
        <v>60.427810000000001</v>
      </c>
      <c r="FF37" s="24">
        <v>62.795589999999997</v>
      </c>
      <c r="FG37" s="24">
        <v>63.886020000000002</v>
      </c>
      <c r="FH37" s="24">
        <v>64.188450000000003</v>
      </c>
      <c r="FI37" s="24">
        <v>64.046360000000007</v>
      </c>
      <c r="FJ37" s="24">
        <v>63.443770000000001</v>
      </c>
      <c r="FK37" s="24">
        <v>62.660339999999998</v>
      </c>
      <c r="FL37" s="24">
        <v>60.674010000000003</v>
      </c>
      <c r="FM37" s="24">
        <v>58.183889999999998</v>
      </c>
      <c r="FN37" s="24">
        <v>56.690730000000002</v>
      </c>
      <c r="FO37" s="24">
        <v>55.291029999999999</v>
      </c>
      <c r="FP37" s="24">
        <v>54.226439999999997</v>
      </c>
      <c r="FQ37" s="24">
        <v>53.44453</v>
      </c>
      <c r="FR37" s="24">
        <v>52.82067</v>
      </c>
      <c r="FS37" s="24">
        <v>0.20889070000000001</v>
      </c>
      <c r="FT37" s="24">
        <v>9.4132999999999994E-3</v>
      </c>
      <c r="FU37" s="24">
        <v>9.9260000000000008E-3</v>
      </c>
    </row>
    <row r="38" spans="1:177" x14ac:dyDescent="0.2">
      <c r="A38" s="14" t="s">
        <v>228</v>
      </c>
      <c r="B38" s="14" t="s">
        <v>0</v>
      </c>
      <c r="C38" s="14" t="s">
        <v>224</v>
      </c>
      <c r="D38" s="36" t="s">
        <v>240</v>
      </c>
      <c r="E38" s="25" t="s">
        <v>219</v>
      </c>
      <c r="F38" s="25">
        <v>755</v>
      </c>
      <c r="G38" s="24">
        <v>0.52849939999999995</v>
      </c>
      <c r="H38" s="24">
        <v>0.47686889999999998</v>
      </c>
      <c r="I38" s="24">
        <v>0.45561119999999999</v>
      </c>
      <c r="J38" s="24">
        <v>0.43081150000000001</v>
      </c>
      <c r="K38" s="24">
        <v>0.4367026</v>
      </c>
      <c r="L38" s="24">
        <v>0.48680040000000002</v>
      </c>
      <c r="M38" s="24">
        <v>0.61319860000000004</v>
      </c>
      <c r="N38" s="24">
        <v>0.67002010000000001</v>
      </c>
      <c r="O38" s="24">
        <v>0.6166857</v>
      </c>
      <c r="P38" s="24">
        <v>0.58470909999999998</v>
      </c>
      <c r="Q38" s="24">
        <v>0.55907490000000004</v>
      </c>
      <c r="R38" s="24">
        <v>0.54322619999999999</v>
      </c>
      <c r="S38" s="24">
        <v>0.53687499999999999</v>
      </c>
      <c r="T38" s="24">
        <v>0.54660120000000001</v>
      </c>
      <c r="U38" s="24">
        <v>0.56404259999999995</v>
      </c>
      <c r="V38" s="24">
        <v>0.55747780000000002</v>
      </c>
      <c r="W38" s="24">
        <v>0.61560899999999996</v>
      </c>
      <c r="X38" s="24">
        <v>0.79566289999999995</v>
      </c>
      <c r="Y38" s="24">
        <v>0.89882090000000003</v>
      </c>
      <c r="Z38" s="24">
        <v>0.93823160000000005</v>
      </c>
      <c r="AA38" s="24">
        <v>0.88321439999999996</v>
      </c>
      <c r="AB38" s="24">
        <v>0.81344530000000004</v>
      </c>
      <c r="AC38" s="24">
        <v>0.71421509999999999</v>
      </c>
      <c r="AD38" s="24">
        <v>0.62505540000000004</v>
      </c>
      <c r="AE38" s="24">
        <v>-0.11605119999999999</v>
      </c>
      <c r="AF38" s="24">
        <v>-0.1154401</v>
      </c>
      <c r="AG38" s="24">
        <v>-0.1063844</v>
      </c>
      <c r="AH38" s="24">
        <v>-9.9075700000000003E-2</v>
      </c>
      <c r="AI38" s="24">
        <v>-9.7256300000000004E-2</v>
      </c>
      <c r="AJ38" s="24">
        <v>-8.9959200000000003E-2</v>
      </c>
      <c r="AK38" s="24">
        <v>-8.8767600000000002E-2</v>
      </c>
      <c r="AL38" s="24">
        <v>-8.4242999999999998E-2</v>
      </c>
      <c r="AM38" s="24">
        <v>-3.8937399999999997E-2</v>
      </c>
      <c r="AN38" s="24">
        <v>-2.2921400000000001E-2</v>
      </c>
      <c r="AO38" s="24">
        <v>-2.5087999999999998E-3</v>
      </c>
      <c r="AP38" s="24">
        <v>-6.6760999999999999E-3</v>
      </c>
      <c r="AQ38" s="24">
        <v>-2.0092100000000002E-2</v>
      </c>
      <c r="AR38" s="24">
        <v>-1.6429699999999998E-2</v>
      </c>
      <c r="AS38" s="24">
        <v>-3.1318000000000001E-3</v>
      </c>
      <c r="AT38" s="24">
        <v>2.6148999999999999E-3</v>
      </c>
      <c r="AU38" s="24">
        <v>-1.3631900000000001E-2</v>
      </c>
      <c r="AV38" s="24">
        <v>-4.65531E-2</v>
      </c>
      <c r="AW38" s="24">
        <v>-6.2769699999999998E-2</v>
      </c>
      <c r="AX38" s="24">
        <v>-7.4703500000000006E-2</v>
      </c>
      <c r="AY38" s="24">
        <v>-8.3672800000000006E-2</v>
      </c>
      <c r="AZ38" s="24">
        <v>-6.2104199999999998E-2</v>
      </c>
      <c r="BA38" s="24">
        <v>-9.4492300000000001E-2</v>
      </c>
      <c r="BB38" s="24">
        <v>-9.4828599999999999E-2</v>
      </c>
      <c r="BC38" s="24">
        <v>-9.1163400000000006E-2</v>
      </c>
      <c r="BD38" s="24">
        <v>-8.8886499999999993E-2</v>
      </c>
      <c r="BE38" s="24">
        <v>-8.1246700000000005E-2</v>
      </c>
      <c r="BF38" s="24">
        <v>-7.7694399999999997E-2</v>
      </c>
      <c r="BG38" s="24">
        <v>-7.8427499999999997E-2</v>
      </c>
      <c r="BH38" s="24">
        <v>-6.9548600000000002E-2</v>
      </c>
      <c r="BI38" s="24">
        <v>-6.7719600000000005E-2</v>
      </c>
      <c r="BJ38" s="24">
        <v>-6.16021E-2</v>
      </c>
      <c r="BK38" s="24">
        <v>-1.88656E-2</v>
      </c>
      <c r="BL38" s="24">
        <v>-7.156E-3</v>
      </c>
      <c r="BM38" s="24">
        <v>1.4579099999999999E-2</v>
      </c>
      <c r="BN38" s="24">
        <v>1.01742E-2</v>
      </c>
      <c r="BO38" s="24">
        <v>-3.4033000000000002E-3</v>
      </c>
      <c r="BP38" s="24">
        <v>2.5600000000000002E-3</v>
      </c>
      <c r="BQ38" s="24">
        <v>1.63816E-2</v>
      </c>
      <c r="BR38" s="24">
        <v>2.1201600000000001E-2</v>
      </c>
      <c r="BS38" s="24">
        <v>1.5950999999999999E-3</v>
      </c>
      <c r="BT38" s="24">
        <v>-2.7932800000000001E-2</v>
      </c>
      <c r="BU38" s="24">
        <v>-4.3267899999999998E-2</v>
      </c>
      <c r="BV38" s="24">
        <v>-5.14405E-2</v>
      </c>
      <c r="BW38" s="24">
        <v>-6.5079799999999993E-2</v>
      </c>
      <c r="BX38" s="24">
        <v>-4.7377799999999998E-2</v>
      </c>
      <c r="BY38" s="24">
        <v>-7.7525399999999994E-2</v>
      </c>
      <c r="BZ38" s="24">
        <v>-7.6856099999999997E-2</v>
      </c>
      <c r="CA38" s="24">
        <v>-7.3926199999999997E-2</v>
      </c>
      <c r="CB38" s="24">
        <v>-7.0495600000000005E-2</v>
      </c>
      <c r="CC38" s="24">
        <v>-6.3836400000000001E-2</v>
      </c>
      <c r="CD38" s="24">
        <v>-6.2885800000000006E-2</v>
      </c>
      <c r="CE38" s="24">
        <v>-6.5386700000000006E-2</v>
      </c>
      <c r="CF38" s="24">
        <v>-5.5412299999999998E-2</v>
      </c>
      <c r="CG38" s="24">
        <v>-5.3141899999999999E-2</v>
      </c>
      <c r="CH38" s="24">
        <v>-4.5920999999999997E-2</v>
      </c>
      <c r="CI38" s="24">
        <v>-4.9639999999999997E-3</v>
      </c>
      <c r="CJ38" s="24">
        <v>3.7632E-3</v>
      </c>
      <c r="CK38" s="24">
        <v>2.6414199999999999E-2</v>
      </c>
      <c r="CL38" s="24">
        <v>2.1844700000000002E-2</v>
      </c>
      <c r="CM38" s="24">
        <v>8.1553000000000007E-3</v>
      </c>
      <c r="CN38" s="24">
        <v>1.5712299999999998E-2</v>
      </c>
      <c r="CO38" s="24">
        <v>2.98964E-2</v>
      </c>
      <c r="CP38" s="24">
        <v>3.4074800000000002E-2</v>
      </c>
      <c r="CQ38" s="24">
        <v>1.21412E-2</v>
      </c>
      <c r="CR38" s="24">
        <v>-1.50364E-2</v>
      </c>
      <c r="CS38" s="24">
        <v>-2.9760999999999999E-2</v>
      </c>
      <c r="CT38" s="24">
        <v>-3.5328699999999998E-2</v>
      </c>
      <c r="CU38" s="24">
        <v>-5.2202400000000003E-2</v>
      </c>
      <c r="CV38" s="24">
        <v>-3.71784E-2</v>
      </c>
      <c r="CW38" s="24">
        <v>-6.5774200000000005E-2</v>
      </c>
      <c r="CX38" s="24">
        <v>-6.4408400000000005E-2</v>
      </c>
      <c r="CY38" s="24">
        <v>-5.6689000000000003E-2</v>
      </c>
      <c r="CZ38" s="24">
        <v>-5.2104699999999997E-2</v>
      </c>
      <c r="DA38" s="24">
        <v>-4.6426099999999998E-2</v>
      </c>
      <c r="DB38" s="24">
        <v>-4.80772E-2</v>
      </c>
      <c r="DC38" s="24">
        <v>-5.2345999999999997E-2</v>
      </c>
      <c r="DD38" s="24">
        <v>-4.1276E-2</v>
      </c>
      <c r="DE38" s="24">
        <v>-3.8564099999999997E-2</v>
      </c>
      <c r="DF38" s="24">
        <v>-3.024E-2</v>
      </c>
      <c r="DG38" s="24">
        <v>8.9376000000000004E-3</v>
      </c>
      <c r="DH38" s="24">
        <v>1.4682300000000001E-2</v>
      </c>
      <c r="DI38" s="24">
        <v>3.8249199999999997E-2</v>
      </c>
      <c r="DJ38" s="24">
        <v>3.3515099999999999E-2</v>
      </c>
      <c r="DK38" s="24">
        <v>1.9713899999999999E-2</v>
      </c>
      <c r="DL38" s="24">
        <v>2.8864500000000001E-2</v>
      </c>
      <c r="DM38" s="24">
        <v>4.34113E-2</v>
      </c>
      <c r="DN38" s="24">
        <v>4.6947900000000001E-2</v>
      </c>
      <c r="DO38" s="24">
        <v>2.2687300000000001E-2</v>
      </c>
      <c r="DP38" s="24">
        <v>-2.14E-3</v>
      </c>
      <c r="DQ38" s="24">
        <v>-1.62541E-2</v>
      </c>
      <c r="DR38" s="24">
        <v>-1.9216899999999999E-2</v>
      </c>
      <c r="DS38" s="24">
        <v>-3.9324900000000003E-2</v>
      </c>
      <c r="DT38" s="24">
        <v>-2.6979E-2</v>
      </c>
      <c r="DU38" s="24">
        <v>-5.4022899999999999E-2</v>
      </c>
      <c r="DV38" s="24">
        <v>-5.1960699999999999E-2</v>
      </c>
      <c r="DW38" s="24">
        <v>-3.1801200000000002E-2</v>
      </c>
      <c r="DX38" s="24">
        <v>-2.55512E-2</v>
      </c>
      <c r="DY38" s="24">
        <v>-2.1288399999999999E-2</v>
      </c>
      <c r="DZ38" s="24">
        <v>-2.6695900000000002E-2</v>
      </c>
      <c r="EA38" s="24">
        <v>-3.3517199999999997E-2</v>
      </c>
      <c r="EB38" s="24">
        <v>-2.0865399999999999E-2</v>
      </c>
      <c r="EC38" s="24">
        <v>-1.75161E-2</v>
      </c>
      <c r="ED38" s="24">
        <v>-7.5991000000000001E-3</v>
      </c>
      <c r="EE38" s="24">
        <v>2.9009299999999998E-2</v>
      </c>
      <c r="EF38" s="24">
        <v>3.0447800000000001E-2</v>
      </c>
      <c r="EG38" s="24">
        <v>5.53371E-2</v>
      </c>
      <c r="EH38" s="24">
        <v>5.0365500000000001E-2</v>
      </c>
      <c r="EI38" s="24">
        <v>3.6402700000000003E-2</v>
      </c>
      <c r="EJ38" s="24">
        <v>4.7854300000000002E-2</v>
      </c>
      <c r="EK38" s="24">
        <v>6.2924599999999997E-2</v>
      </c>
      <c r="EL38" s="24">
        <v>6.5534700000000001E-2</v>
      </c>
      <c r="EM38" s="24">
        <v>3.7914200000000002E-2</v>
      </c>
      <c r="EN38" s="24">
        <v>1.6480399999999999E-2</v>
      </c>
      <c r="EO38" s="24">
        <v>3.2477000000000001E-3</v>
      </c>
      <c r="EP38" s="24">
        <v>4.0461000000000004E-3</v>
      </c>
      <c r="EQ38" s="24">
        <v>-2.0732E-2</v>
      </c>
      <c r="ER38" s="24">
        <v>-1.22527E-2</v>
      </c>
      <c r="ES38" s="24">
        <v>-3.7055999999999999E-2</v>
      </c>
      <c r="ET38" s="24">
        <v>-3.3988200000000003E-2</v>
      </c>
      <c r="EU38" s="24">
        <v>51.552129999999998</v>
      </c>
      <c r="EV38" s="24">
        <v>51.033250000000002</v>
      </c>
      <c r="EW38" s="24">
        <v>50.616210000000002</v>
      </c>
      <c r="EX38" s="24">
        <v>50.379629999999999</v>
      </c>
      <c r="EY38" s="24">
        <v>50.006230000000002</v>
      </c>
      <c r="EZ38" s="24">
        <v>49.649459999999998</v>
      </c>
      <c r="FA38" s="24">
        <v>49.379980000000003</v>
      </c>
      <c r="FB38" s="24">
        <v>49.541049999999998</v>
      </c>
      <c r="FC38" s="24">
        <v>51.354349999999997</v>
      </c>
      <c r="FD38" s="24">
        <v>54.21302</v>
      </c>
      <c r="FE38" s="24">
        <v>56.890540000000001</v>
      </c>
      <c r="FF38" s="24">
        <v>58.937309999999997</v>
      </c>
      <c r="FG38" s="24">
        <v>59.846899999999998</v>
      </c>
      <c r="FH38" s="24">
        <v>60.436790000000002</v>
      </c>
      <c r="FI38" s="24">
        <v>60.748869999999997</v>
      </c>
      <c r="FJ38" s="24">
        <v>60.191549999999999</v>
      </c>
      <c r="FK38" s="24">
        <v>59.164529999999999</v>
      </c>
      <c r="FL38" s="24">
        <v>57.502249999999997</v>
      </c>
      <c r="FM38" s="24">
        <v>55.677869999999999</v>
      </c>
      <c r="FN38" s="24">
        <v>54.442329999999998</v>
      </c>
      <c r="FO38" s="24">
        <v>53.427779999999998</v>
      </c>
      <c r="FP38" s="24">
        <v>52.699689999999997</v>
      </c>
      <c r="FQ38" s="24">
        <v>51.993769999999998</v>
      </c>
      <c r="FR38" s="24">
        <v>51.363700000000001</v>
      </c>
      <c r="FS38" s="24">
        <v>0.39981919999999999</v>
      </c>
      <c r="FT38" s="24">
        <v>1.61678E-2</v>
      </c>
      <c r="FU38" s="24">
        <v>2.1275800000000001E-2</v>
      </c>
    </row>
    <row r="39" spans="1:177" x14ac:dyDescent="0.2">
      <c r="A39" s="14" t="s">
        <v>228</v>
      </c>
      <c r="B39" s="14" t="s">
        <v>0</v>
      </c>
      <c r="C39" s="14" t="s">
        <v>224</v>
      </c>
      <c r="D39" s="36" t="s">
        <v>240</v>
      </c>
      <c r="E39" s="25" t="s">
        <v>220</v>
      </c>
      <c r="F39" s="25">
        <v>427</v>
      </c>
      <c r="G39" s="24">
        <v>0.32603670000000001</v>
      </c>
      <c r="H39" s="24">
        <v>0.30397380000000002</v>
      </c>
      <c r="I39" s="24">
        <v>0.2972611</v>
      </c>
      <c r="J39" s="24">
        <v>0.27587430000000002</v>
      </c>
      <c r="K39" s="24">
        <v>0.2683044</v>
      </c>
      <c r="L39" s="24">
        <v>0.28164860000000003</v>
      </c>
      <c r="M39" s="24">
        <v>0.34042739999999999</v>
      </c>
      <c r="N39" s="24">
        <v>0.39315299999999997</v>
      </c>
      <c r="O39" s="24">
        <v>0.38714490000000001</v>
      </c>
      <c r="P39" s="24">
        <v>0.35780780000000001</v>
      </c>
      <c r="Q39" s="24">
        <v>0.34760239999999998</v>
      </c>
      <c r="R39" s="24">
        <v>0.34501979999999999</v>
      </c>
      <c r="S39" s="24">
        <v>0.34558309999999998</v>
      </c>
      <c r="T39" s="24">
        <v>0.35531020000000002</v>
      </c>
      <c r="U39" s="24">
        <v>0.36310979999999998</v>
      </c>
      <c r="V39" s="24">
        <v>0.34835559999999999</v>
      </c>
      <c r="W39" s="24">
        <v>0.37515270000000001</v>
      </c>
      <c r="X39" s="24">
        <v>0.48677419999999999</v>
      </c>
      <c r="Y39" s="24">
        <v>0.53857650000000001</v>
      </c>
      <c r="Z39" s="24">
        <v>0.54314910000000005</v>
      </c>
      <c r="AA39" s="24">
        <v>0.5122871</v>
      </c>
      <c r="AB39" s="24">
        <v>0.46705180000000002</v>
      </c>
      <c r="AC39" s="24">
        <v>0.4258439</v>
      </c>
      <c r="AD39" s="24">
        <v>0.38526060000000001</v>
      </c>
      <c r="AE39" s="24">
        <v>-0.12268800000000001</v>
      </c>
      <c r="AF39" s="24">
        <v>-0.1172728</v>
      </c>
      <c r="AG39" s="24">
        <v>-0.10163179999999999</v>
      </c>
      <c r="AH39" s="24">
        <v>-9.0102000000000002E-2</v>
      </c>
      <c r="AI39" s="24">
        <v>-8.71228E-2</v>
      </c>
      <c r="AJ39" s="24">
        <v>-8.7935299999999994E-2</v>
      </c>
      <c r="AK39" s="24">
        <v>-8.3680099999999993E-2</v>
      </c>
      <c r="AL39" s="24">
        <v>-8.4726099999999999E-2</v>
      </c>
      <c r="AM39" s="24">
        <v>-5.1087300000000002E-2</v>
      </c>
      <c r="AN39" s="24">
        <v>-2.2256600000000001E-2</v>
      </c>
      <c r="AO39" s="24">
        <v>-9.1094000000000001E-3</v>
      </c>
      <c r="AP39" s="24">
        <v>-4.7108000000000002E-3</v>
      </c>
      <c r="AQ39" s="24">
        <v>-1.15814E-2</v>
      </c>
      <c r="AR39" s="24">
        <v>-3.6878000000000002E-3</v>
      </c>
      <c r="AS39" s="24">
        <v>6.0312999999999999E-3</v>
      </c>
      <c r="AT39" s="24">
        <v>1.6286399999999999E-2</v>
      </c>
      <c r="AU39" s="24">
        <v>-5.6714000000000001E-3</v>
      </c>
      <c r="AV39" s="24">
        <v>-3.0349999999999999E-2</v>
      </c>
      <c r="AW39" s="24">
        <v>-5.6318899999999998E-2</v>
      </c>
      <c r="AX39" s="24">
        <v>-8.3368100000000001E-2</v>
      </c>
      <c r="AY39" s="24">
        <v>-7.3801599999999995E-2</v>
      </c>
      <c r="AZ39" s="24">
        <v>-5.3942900000000002E-2</v>
      </c>
      <c r="BA39" s="24">
        <v>-8.2017900000000005E-2</v>
      </c>
      <c r="BB39" s="24">
        <v>-8.8511400000000004E-2</v>
      </c>
      <c r="BC39" s="24">
        <v>-9.7064300000000006E-2</v>
      </c>
      <c r="BD39" s="24">
        <v>-8.9398199999999997E-2</v>
      </c>
      <c r="BE39" s="24">
        <v>-7.57414E-2</v>
      </c>
      <c r="BF39" s="24">
        <v>-6.8741499999999997E-2</v>
      </c>
      <c r="BG39" s="24">
        <v>-6.8961300000000003E-2</v>
      </c>
      <c r="BH39" s="24">
        <v>-6.8780800000000003E-2</v>
      </c>
      <c r="BI39" s="24">
        <v>-6.3974199999999995E-2</v>
      </c>
      <c r="BJ39" s="24">
        <v>-6.3282099999999994E-2</v>
      </c>
      <c r="BK39" s="24">
        <v>-3.39724E-2</v>
      </c>
      <c r="BL39" s="24">
        <v>-8.6365000000000001E-3</v>
      </c>
      <c r="BM39" s="24">
        <v>6.3014000000000004E-3</v>
      </c>
      <c r="BN39" s="24">
        <v>1.07578E-2</v>
      </c>
      <c r="BO39" s="24">
        <v>3.6735000000000001E-3</v>
      </c>
      <c r="BP39" s="24">
        <v>1.4386100000000001E-2</v>
      </c>
      <c r="BQ39" s="24">
        <v>2.50767E-2</v>
      </c>
      <c r="BR39" s="24">
        <v>3.3643399999999997E-2</v>
      </c>
      <c r="BS39" s="24">
        <v>8.0789999999999994E-3</v>
      </c>
      <c r="BT39" s="24">
        <v>-1.18285E-2</v>
      </c>
      <c r="BU39" s="24">
        <v>-3.6913599999999998E-2</v>
      </c>
      <c r="BV39" s="24">
        <v>-6.1751E-2</v>
      </c>
      <c r="BW39" s="24">
        <v>-5.7275800000000002E-2</v>
      </c>
      <c r="BX39" s="24">
        <v>-4.28353E-2</v>
      </c>
      <c r="BY39" s="24">
        <v>-6.6985299999999998E-2</v>
      </c>
      <c r="BZ39" s="24">
        <v>-7.1411500000000003E-2</v>
      </c>
      <c r="CA39" s="24">
        <v>-7.9317299999999993E-2</v>
      </c>
      <c r="CB39" s="24">
        <v>-7.0092299999999996E-2</v>
      </c>
      <c r="CC39" s="24">
        <v>-5.7809800000000001E-2</v>
      </c>
      <c r="CD39" s="24">
        <v>-5.3947200000000001E-2</v>
      </c>
      <c r="CE39" s="24">
        <v>-5.6382700000000001E-2</v>
      </c>
      <c r="CF39" s="24">
        <v>-5.5514399999999998E-2</v>
      </c>
      <c r="CG39" s="24">
        <v>-5.0326000000000003E-2</v>
      </c>
      <c r="CH39" s="24">
        <v>-4.8430099999999997E-2</v>
      </c>
      <c r="CI39" s="24">
        <v>-2.2118700000000002E-2</v>
      </c>
      <c r="CJ39" s="24">
        <v>7.9679999999999996E-4</v>
      </c>
      <c r="CK39" s="24">
        <v>1.6974800000000002E-2</v>
      </c>
      <c r="CL39" s="24">
        <v>2.1471299999999999E-2</v>
      </c>
      <c r="CM39" s="24">
        <v>1.4239E-2</v>
      </c>
      <c r="CN39" s="24">
        <v>2.69041E-2</v>
      </c>
      <c r="CO39" s="24">
        <v>3.82674E-2</v>
      </c>
      <c r="CP39" s="24">
        <v>4.5664799999999998E-2</v>
      </c>
      <c r="CQ39" s="24">
        <v>1.76025E-2</v>
      </c>
      <c r="CR39" s="24">
        <v>9.993999999999999E-4</v>
      </c>
      <c r="CS39" s="24">
        <v>-2.3473600000000001E-2</v>
      </c>
      <c r="CT39" s="24">
        <v>-4.6779099999999997E-2</v>
      </c>
      <c r="CU39" s="24">
        <v>-4.5830000000000003E-2</v>
      </c>
      <c r="CV39" s="24">
        <v>-3.5142100000000003E-2</v>
      </c>
      <c r="CW39" s="24">
        <v>-5.6573699999999998E-2</v>
      </c>
      <c r="CX39" s="24">
        <v>-5.9568200000000002E-2</v>
      </c>
      <c r="CY39" s="24">
        <v>-6.1570399999999997E-2</v>
      </c>
      <c r="CZ39" s="24">
        <v>-5.0786400000000002E-2</v>
      </c>
      <c r="DA39" s="24">
        <v>-3.9878200000000003E-2</v>
      </c>
      <c r="DB39" s="24">
        <v>-3.9153E-2</v>
      </c>
      <c r="DC39" s="24">
        <v>-4.3804099999999999E-2</v>
      </c>
      <c r="DD39" s="24">
        <v>-4.2248000000000001E-2</v>
      </c>
      <c r="DE39" s="24">
        <v>-3.6677800000000003E-2</v>
      </c>
      <c r="DF39" s="24">
        <v>-3.3577999999999997E-2</v>
      </c>
      <c r="DG39" s="24">
        <v>-1.02649E-2</v>
      </c>
      <c r="DH39" s="24">
        <v>1.0230100000000001E-2</v>
      </c>
      <c r="DI39" s="24">
        <v>2.7648300000000001E-2</v>
      </c>
      <c r="DJ39" s="24">
        <v>3.21848E-2</v>
      </c>
      <c r="DK39" s="24">
        <v>2.48046E-2</v>
      </c>
      <c r="DL39" s="24">
        <v>3.9422100000000002E-2</v>
      </c>
      <c r="DM39" s="24">
        <v>5.14581E-2</v>
      </c>
      <c r="DN39" s="24">
        <v>5.76862E-2</v>
      </c>
      <c r="DO39" s="24">
        <v>2.7126000000000001E-2</v>
      </c>
      <c r="DP39" s="24">
        <v>1.38274E-2</v>
      </c>
      <c r="DQ39" s="24">
        <v>-1.00336E-2</v>
      </c>
      <c r="DR39" s="24">
        <v>-3.1807200000000001E-2</v>
      </c>
      <c r="DS39" s="24">
        <v>-3.43843E-2</v>
      </c>
      <c r="DT39" s="24">
        <v>-2.7449000000000001E-2</v>
      </c>
      <c r="DU39" s="24">
        <v>-4.61622E-2</v>
      </c>
      <c r="DV39" s="24">
        <v>-4.7724900000000001E-2</v>
      </c>
      <c r="DW39" s="24">
        <v>-3.5946600000000002E-2</v>
      </c>
      <c r="DX39" s="24">
        <v>-2.29118E-2</v>
      </c>
      <c r="DY39" s="24">
        <v>-1.39878E-2</v>
      </c>
      <c r="DZ39" s="24">
        <v>-1.7792499999999999E-2</v>
      </c>
      <c r="EA39" s="24">
        <v>-2.5642600000000002E-2</v>
      </c>
      <c r="EB39" s="24">
        <v>-2.30934E-2</v>
      </c>
      <c r="EC39" s="24">
        <v>-1.6971900000000002E-2</v>
      </c>
      <c r="ED39" s="24">
        <v>-1.2134000000000001E-2</v>
      </c>
      <c r="EE39" s="24">
        <v>6.8500000000000002E-3</v>
      </c>
      <c r="EF39" s="24">
        <v>2.3850199999999998E-2</v>
      </c>
      <c r="EG39" s="24">
        <v>4.3059100000000003E-2</v>
      </c>
      <c r="EH39" s="24">
        <v>4.7653399999999999E-2</v>
      </c>
      <c r="EI39" s="24">
        <v>4.0059499999999998E-2</v>
      </c>
      <c r="EJ39" s="24">
        <v>5.7495999999999998E-2</v>
      </c>
      <c r="EK39" s="24">
        <v>7.0503399999999994E-2</v>
      </c>
      <c r="EL39" s="24">
        <v>7.5043200000000004E-2</v>
      </c>
      <c r="EM39" s="24">
        <v>4.08764E-2</v>
      </c>
      <c r="EN39" s="24">
        <v>3.23489E-2</v>
      </c>
      <c r="EO39" s="24">
        <v>9.3716000000000008E-3</v>
      </c>
      <c r="EP39" s="24">
        <v>-1.0190100000000001E-2</v>
      </c>
      <c r="EQ39" s="24">
        <v>-1.7858499999999999E-2</v>
      </c>
      <c r="ER39" s="24">
        <v>-1.63413E-2</v>
      </c>
      <c r="ES39" s="24">
        <v>-3.1129500000000001E-2</v>
      </c>
      <c r="ET39" s="24">
        <v>-3.0624999999999999E-2</v>
      </c>
      <c r="EU39" s="24">
        <v>52.432400000000001</v>
      </c>
      <c r="EV39" s="24">
        <v>52.00412</v>
      </c>
      <c r="EW39" s="24">
        <v>51.647910000000003</v>
      </c>
      <c r="EX39" s="24">
        <v>51.340429999999998</v>
      </c>
      <c r="EY39" s="24">
        <v>51.059019999999997</v>
      </c>
      <c r="EZ39" s="24">
        <v>50.601230000000001</v>
      </c>
      <c r="FA39" s="24">
        <v>50.304049999999997</v>
      </c>
      <c r="FB39" s="24">
        <v>50.574469999999998</v>
      </c>
      <c r="FC39" s="24">
        <v>52.413179999999997</v>
      </c>
      <c r="FD39" s="24">
        <v>55.149619999999999</v>
      </c>
      <c r="FE39" s="24">
        <v>57.52299</v>
      </c>
      <c r="FF39" s="24">
        <v>59.367190000000001</v>
      </c>
      <c r="FG39" s="24">
        <v>60.219630000000002</v>
      </c>
      <c r="FH39" s="24">
        <v>60.754289999999997</v>
      </c>
      <c r="FI39" s="24">
        <v>60.945779999999999</v>
      </c>
      <c r="FJ39" s="24">
        <v>60.378860000000003</v>
      </c>
      <c r="FK39" s="24">
        <v>59.47495</v>
      </c>
      <c r="FL39" s="24">
        <v>58.09883</v>
      </c>
      <c r="FM39" s="24">
        <v>56.356900000000003</v>
      </c>
      <c r="FN39" s="24">
        <v>55.234729999999999</v>
      </c>
      <c r="FO39" s="24">
        <v>54.325330000000001</v>
      </c>
      <c r="FP39" s="24">
        <v>53.679479999999998</v>
      </c>
      <c r="FQ39" s="24">
        <v>52.962249999999997</v>
      </c>
      <c r="FR39" s="24">
        <v>52.376109999999997</v>
      </c>
      <c r="FS39" s="24">
        <v>0.36739949999999999</v>
      </c>
      <c r="FT39" s="24">
        <v>1.4012200000000001E-2</v>
      </c>
      <c r="FU39" s="24">
        <v>2.0600299999999998E-2</v>
      </c>
    </row>
    <row r="40" spans="1:177" x14ac:dyDescent="0.2">
      <c r="A40" s="14" t="s">
        <v>228</v>
      </c>
      <c r="B40" s="14" t="s">
        <v>0</v>
      </c>
      <c r="C40" s="14" t="s">
        <v>224</v>
      </c>
      <c r="D40" s="36" t="s">
        <v>240</v>
      </c>
      <c r="E40" s="25" t="s">
        <v>221</v>
      </c>
      <c r="F40" s="25">
        <v>328</v>
      </c>
      <c r="G40" s="24">
        <v>0.20736540000000001</v>
      </c>
      <c r="H40" s="24">
        <v>0.17843700000000001</v>
      </c>
      <c r="I40" s="24">
        <v>0.1644158</v>
      </c>
      <c r="J40" s="24">
        <v>0.1595162</v>
      </c>
      <c r="K40" s="24">
        <v>0.1712313</v>
      </c>
      <c r="L40" s="24">
        <v>0.20579990000000001</v>
      </c>
      <c r="M40" s="24">
        <v>0.2719297</v>
      </c>
      <c r="N40" s="24">
        <v>0.280333</v>
      </c>
      <c r="O40" s="24">
        <v>0.2381315</v>
      </c>
      <c r="P40" s="24">
        <v>0.23299819999999999</v>
      </c>
      <c r="Q40" s="24">
        <v>0.219361</v>
      </c>
      <c r="R40" s="24">
        <v>0.2075391</v>
      </c>
      <c r="S40" s="24">
        <v>0.20145399999999999</v>
      </c>
      <c r="T40" s="24">
        <v>0.20224629999999999</v>
      </c>
      <c r="U40" s="24">
        <v>0.21132609999999999</v>
      </c>
      <c r="V40" s="24">
        <v>0.21686749999999999</v>
      </c>
      <c r="W40" s="24">
        <v>0.2467134</v>
      </c>
      <c r="X40" s="24">
        <v>0.31601580000000001</v>
      </c>
      <c r="Y40" s="24">
        <v>0.36581279999999999</v>
      </c>
      <c r="Z40" s="24">
        <v>0.3984666</v>
      </c>
      <c r="AA40" s="24">
        <v>0.37442999999999999</v>
      </c>
      <c r="AB40" s="24">
        <v>0.34859849999999998</v>
      </c>
      <c r="AC40" s="24">
        <v>0.29325830000000003</v>
      </c>
      <c r="AD40" s="24">
        <v>0.2464325</v>
      </c>
      <c r="AE40" s="24">
        <v>-1.80191E-2</v>
      </c>
      <c r="AF40" s="24">
        <v>-2.2368900000000001E-2</v>
      </c>
      <c r="AG40" s="24">
        <v>-2.7279600000000001E-2</v>
      </c>
      <c r="AH40" s="24">
        <v>-2.9312999999999999E-2</v>
      </c>
      <c r="AI40" s="24">
        <v>-2.89202E-2</v>
      </c>
      <c r="AJ40" s="24">
        <v>-2.2464399999999999E-2</v>
      </c>
      <c r="AK40" s="24">
        <v>-2.3701799999999999E-2</v>
      </c>
      <c r="AL40" s="24">
        <v>-1.9880700000000001E-2</v>
      </c>
      <c r="AM40" s="24">
        <v>-5.9947000000000004E-3</v>
      </c>
      <c r="AN40" s="24">
        <v>-1.20401E-2</v>
      </c>
      <c r="AO40" s="24">
        <v>-4.2475000000000004E-3</v>
      </c>
      <c r="AP40" s="24">
        <v>-1.0917899999999999E-2</v>
      </c>
      <c r="AQ40" s="24">
        <v>-1.7228899999999998E-2</v>
      </c>
      <c r="AR40" s="24">
        <v>-2.1095900000000001E-2</v>
      </c>
      <c r="AS40" s="24">
        <v>-1.72899E-2</v>
      </c>
      <c r="AT40" s="24">
        <v>-2.0543700000000002E-2</v>
      </c>
      <c r="AU40" s="24">
        <v>-1.6283499999999999E-2</v>
      </c>
      <c r="AV40" s="24">
        <v>-2.7602000000000002E-2</v>
      </c>
      <c r="AW40" s="24">
        <v>-2.1948200000000001E-2</v>
      </c>
      <c r="AX40" s="24">
        <v>-1.3443399999999999E-2</v>
      </c>
      <c r="AY40" s="24">
        <v>-2.5844900000000001E-2</v>
      </c>
      <c r="AZ40" s="24">
        <v>-2.0351299999999999E-2</v>
      </c>
      <c r="BA40" s="24">
        <v>-2.8518600000000002E-2</v>
      </c>
      <c r="BB40" s="24">
        <v>-2.4028000000000001E-2</v>
      </c>
      <c r="BC40" s="24">
        <v>-9.5926999999999991E-3</v>
      </c>
      <c r="BD40" s="24">
        <v>-1.43993E-2</v>
      </c>
      <c r="BE40" s="24">
        <v>-1.90098E-2</v>
      </c>
      <c r="BF40" s="24">
        <v>-2.1068400000000001E-2</v>
      </c>
      <c r="BG40" s="24">
        <v>-2.0709200000000001E-2</v>
      </c>
      <c r="BH40" s="24">
        <v>-1.2666500000000001E-2</v>
      </c>
      <c r="BI40" s="24">
        <v>-1.3643799999999999E-2</v>
      </c>
      <c r="BJ40" s="24">
        <v>-9.3141999999999999E-3</v>
      </c>
      <c r="BK40" s="24">
        <v>5.3505999999999996E-3</v>
      </c>
      <c r="BL40" s="24">
        <v>-3.2253E-3</v>
      </c>
      <c r="BM40" s="24">
        <v>4.7273999999999997E-3</v>
      </c>
      <c r="BN40" s="24">
        <v>-2.4152000000000002E-3</v>
      </c>
      <c r="BO40" s="24">
        <v>-8.7906000000000008E-3</v>
      </c>
      <c r="BP40" s="24">
        <v>-1.23874E-2</v>
      </c>
      <c r="BQ40" s="24">
        <v>-8.8012999999999997E-3</v>
      </c>
      <c r="BR40" s="24">
        <v>-1.15348E-2</v>
      </c>
      <c r="BS40" s="24">
        <v>-8.2796999999999992E-3</v>
      </c>
      <c r="BT40" s="24">
        <v>-2.0060000000000001E-2</v>
      </c>
      <c r="BU40" s="24">
        <v>-1.41414E-2</v>
      </c>
      <c r="BV40" s="24">
        <v>-1.7855E-3</v>
      </c>
      <c r="BW40" s="24">
        <v>-1.6005100000000001E-2</v>
      </c>
      <c r="BX40" s="24">
        <v>-1.0939000000000001E-2</v>
      </c>
      <c r="BY40" s="24">
        <v>-1.95193E-2</v>
      </c>
      <c r="BZ40" s="24">
        <v>-1.5819E-2</v>
      </c>
      <c r="CA40" s="24">
        <v>-3.7564999999999999E-3</v>
      </c>
      <c r="CB40" s="24">
        <v>-8.8797000000000008E-3</v>
      </c>
      <c r="CC40" s="24">
        <v>-1.3282199999999999E-2</v>
      </c>
      <c r="CD40" s="24">
        <v>-1.5358200000000001E-2</v>
      </c>
      <c r="CE40" s="24">
        <v>-1.5022199999999999E-2</v>
      </c>
      <c r="CF40" s="24">
        <v>-5.8805999999999997E-3</v>
      </c>
      <c r="CG40" s="24">
        <v>-6.6775999999999997E-3</v>
      </c>
      <c r="CH40" s="24">
        <v>-1.9959000000000001E-3</v>
      </c>
      <c r="CI40" s="24">
        <v>1.32084E-2</v>
      </c>
      <c r="CJ40" s="24">
        <v>2.8798000000000001E-3</v>
      </c>
      <c r="CK40" s="24">
        <v>1.0943400000000001E-2</v>
      </c>
      <c r="CL40" s="24">
        <v>3.4738E-3</v>
      </c>
      <c r="CM40" s="24">
        <v>-2.9461999999999999E-3</v>
      </c>
      <c r="CN40" s="24">
        <v>-6.3559999999999997E-3</v>
      </c>
      <c r="CO40" s="24">
        <v>-2.9221E-3</v>
      </c>
      <c r="CP40" s="24">
        <v>-5.2951999999999999E-3</v>
      </c>
      <c r="CQ40" s="24">
        <v>-2.7363000000000001E-3</v>
      </c>
      <c r="CR40" s="24">
        <v>-1.48364E-2</v>
      </c>
      <c r="CS40" s="24">
        <v>-8.7344999999999992E-3</v>
      </c>
      <c r="CT40" s="24">
        <v>6.2887000000000004E-3</v>
      </c>
      <c r="CU40" s="24">
        <v>-9.1900999999999997E-3</v>
      </c>
      <c r="CV40" s="24">
        <v>-4.4200999999999997E-3</v>
      </c>
      <c r="CW40" s="24">
        <v>-1.32864E-2</v>
      </c>
      <c r="CX40" s="24">
        <v>-1.01335E-2</v>
      </c>
      <c r="CY40" s="24">
        <v>2.0796E-3</v>
      </c>
      <c r="CZ40" s="24">
        <v>-3.3600000000000001E-3</v>
      </c>
      <c r="DA40" s="24">
        <v>-7.5545999999999999E-3</v>
      </c>
      <c r="DB40" s="24">
        <v>-9.6480000000000003E-3</v>
      </c>
      <c r="DC40" s="24">
        <v>-9.3352999999999995E-3</v>
      </c>
      <c r="DD40" s="24">
        <v>9.054E-4</v>
      </c>
      <c r="DE40" s="24">
        <v>2.8860000000000002E-4</v>
      </c>
      <c r="DF40" s="24">
        <v>5.3223999999999997E-3</v>
      </c>
      <c r="DG40" s="24">
        <v>2.1066100000000001E-2</v>
      </c>
      <c r="DH40" s="24">
        <v>8.9849000000000005E-3</v>
      </c>
      <c r="DI40" s="24">
        <v>1.7159399999999998E-2</v>
      </c>
      <c r="DJ40" s="24">
        <v>9.3627999999999992E-3</v>
      </c>
      <c r="DK40" s="24">
        <v>2.8982000000000001E-3</v>
      </c>
      <c r="DL40" s="24">
        <v>-3.2449999999999997E-4</v>
      </c>
      <c r="DM40" s="24">
        <v>2.957E-3</v>
      </c>
      <c r="DN40" s="24">
        <v>9.4439999999999997E-4</v>
      </c>
      <c r="DO40" s="24">
        <v>2.8070999999999999E-3</v>
      </c>
      <c r="DP40" s="24">
        <v>-9.6129000000000006E-3</v>
      </c>
      <c r="DQ40" s="24">
        <v>-3.3276E-3</v>
      </c>
      <c r="DR40" s="24">
        <v>1.43629E-2</v>
      </c>
      <c r="DS40" s="24">
        <v>-2.3749999999999999E-3</v>
      </c>
      <c r="DT40" s="24">
        <v>2.0988000000000001E-3</v>
      </c>
      <c r="DU40" s="24">
        <v>-7.0534999999999999E-3</v>
      </c>
      <c r="DV40" s="24">
        <v>-4.4479999999999997E-3</v>
      </c>
      <c r="DW40" s="24">
        <v>1.0506E-2</v>
      </c>
      <c r="DX40" s="24">
        <v>4.6096000000000002E-3</v>
      </c>
      <c r="DY40" s="24">
        <v>7.1509999999999998E-4</v>
      </c>
      <c r="DZ40" s="24">
        <v>-1.4034E-3</v>
      </c>
      <c r="EA40" s="24">
        <v>-1.1243E-3</v>
      </c>
      <c r="EB40" s="24">
        <v>1.0703300000000001E-2</v>
      </c>
      <c r="EC40" s="24">
        <v>1.03467E-2</v>
      </c>
      <c r="ED40" s="24">
        <v>1.5888900000000001E-2</v>
      </c>
      <c r="EE40" s="24">
        <v>3.2411500000000003E-2</v>
      </c>
      <c r="EF40" s="24">
        <v>1.7799599999999999E-2</v>
      </c>
      <c r="EG40" s="24">
        <v>2.6134299999999999E-2</v>
      </c>
      <c r="EH40" s="24">
        <v>1.7865599999999999E-2</v>
      </c>
      <c r="EI40" s="24">
        <v>1.1336499999999999E-2</v>
      </c>
      <c r="EJ40" s="24">
        <v>8.3838999999999997E-3</v>
      </c>
      <c r="EK40" s="24">
        <v>1.14456E-2</v>
      </c>
      <c r="EL40" s="24">
        <v>9.9533999999999994E-3</v>
      </c>
      <c r="EM40" s="24">
        <v>1.08109E-2</v>
      </c>
      <c r="EN40" s="24">
        <v>-2.0709000000000001E-3</v>
      </c>
      <c r="EO40" s="24">
        <v>4.4792E-3</v>
      </c>
      <c r="EP40" s="24">
        <v>2.60209E-2</v>
      </c>
      <c r="EQ40" s="24">
        <v>7.4647000000000003E-3</v>
      </c>
      <c r="ER40" s="24">
        <v>1.15111E-2</v>
      </c>
      <c r="ES40" s="24">
        <v>1.9457999999999999E-3</v>
      </c>
      <c r="ET40" s="24">
        <v>3.761E-3</v>
      </c>
      <c r="EU40" s="24">
        <v>50.655239999999999</v>
      </c>
      <c r="EV40" s="24">
        <v>50.044060000000002</v>
      </c>
      <c r="EW40" s="24">
        <v>49.565040000000003</v>
      </c>
      <c r="EX40" s="24">
        <v>49.400700000000001</v>
      </c>
      <c r="EY40" s="24">
        <v>48.933570000000003</v>
      </c>
      <c r="EZ40" s="24">
        <v>48.679720000000003</v>
      </c>
      <c r="FA40" s="24">
        <v>48.438459999999999</v>
      </c>
      <c r="FB40" s="24">
        <v>48.488109999999999</v>
      </c>
      <c r="FC40" s="24">
        <v>50.27552</v>
      </c>
      <c r="FD40" s="24">
        <v>53.258740000000003</v>
      </c>
      <c r="FE40" s="24">
        <v>56.24615</v>
      </c>
      <c r="FF40" s="24">
        <v>58.499299999999998</v>
      </c>
      <c r="FG40" s="24">
        <v>59.467129999999997</v>
      </c>
      <c r="FH40" s="24">
        <v>60.113289999999999</v>
      </c>
      <c r="FI40" s="24">
        <v>60.548250000000003</v>
      </c>
      <c r="FJ40" s="24">
        <v>60.000700000000002</v>
      </c>
      <c r="FK40" s="24">
        <v>58.84825</v>
      </c>
      <c r="FL40" s="24">
        <v>56.894410000000001</v>
      </c>
      <c r="FM40" s="24">
        <v>54.986020000000003</v>
      </c>
      <c r="FN40" s="24">
        <v>53.63496</v>
      </c>
      <c r="FO40" s="24">
        <v>52.513289999999998</v>
      </c>
      <c r="FP40" s="24">
        <v>51.7014</v>
      </c>
      <c r="FQ40" s="24">
        <v>51.006990000000002</v>
      </c>
      <c r="FR40" s="24">
        <v>50.332169999999998</v>
      </c>
      <c r="FS40" s="24">
        <v>0.19802349999999999</v>
      </c>
      <c r="FT40" s="24">
        <v>8.9234999999999991E-3</v>
      </c>
      <c r="FU40" s="24">
        <v>9.4096000000000006E-3</v>
      </c>
    </row>
    <row r="41" spans="1:177" x14ac:dyDescent="0.2">
      <c r="A41" s="14" t="s">
        <v>228</v>
      </c>
      <c r="B41" s="14" t="s">
        <v>0</v>
      </c>
      <c r="C41" s="14" t="s">
        <v>224</v>
      </c>
      <c r="D41" s="36" t="s">
        <v>241</v>
      </c>
      <c r="E41" s="25" t="s">
        <v>219</v>
      </c>
      <c r="F41" s="25">
        <v>1130</v>
      </c>
      <c r="G41" s="24">
        <v>1.012645</v>
      </c>
      <c r="H41" s="24">
        <v>0.88895789999999997</v>
      </c>
      <c r="I41" s="24">
        <v>0.82052179999999997</v>
      </c>
      <c r="J41" s="24">
        <v>0.76957089999999995</v>
      </c>
      <c r="K41" s="24">
        <v>0.72518439999999995</v>
      </c>
      <c r="L41" s="24">
        <v>0.73213760000000006</v>
      </c>
      <c r="M41" s="24">
        <v>0.75881739999999998</v>
      </c>
      <c r="N41" s="24">
        <v>0.79426479999999999</v>
      </c>
      <c r="O41" s="24">
        <v>0.7815375</v>
      </c>
      <c r="P41" s="24">
        <v>0.80883850000000002</v>
      </c>
      <c r="Q41" s="24">
        <v>0.85307290000000002</v>
      </c>
      <c r="R41" s="24">
        <v>0.92904359999999997</v>
      </c>
      <c r="S41" s="24">
        <v>1.02597</v>
      </c>
      <c r="T41" s="24">
        <v>1.119191</v>
      </c>
      <c r="U41" s="24">
        <v>1.2074469999999999</v>
      </c>
      <c r="V41" s="24">
        <v>1.27294</v>
      </c>
      <c r="W41" s="24">
        <v>1.348123</v>
      </c>
      <c r="X41" s="24">
        <v>1.444293</v>
      </c>
      <c r="Y41" s="24">
        <v>1.480048</v>
      </c>
      <c r="Z41" s="24">
        <v>1.4222269999999999</v>
      </c>
      <c r="AA41" s="24">
        <v>1.4303509999999999</v>
      </c>
      <c r="AB41" s="24">
        <v>1.442761</v>
      </c>
      <c r="AC41" s="24">
        <v>1.3349770000000001</v>
      </c>
      <c r="AD41" s="24">
        <v>1.1519779999999999</v>
      </c>
      <c r="AE41" s="24">
        <v>-0.1557491</v>
      </c>
      <c r="AF41" s="24">
        <v>-0.26354179999999999</v>
      </c>
      <c r="AG41" s="24">
        <v>-0.2168167</v>
      </c>
      <c r="AH41" s="24">
        <v>-0.1745796</v>
      </c>
      <c r="AI41" s="24">
        <v>-0.14626149999999999</v>
      </c>
      <c r="AJ41" s="24">
        <v>-0.12064510000000001</v>
      </c>
      <c r="AK41" s="24">
        <v>-9.89482E-2</v>
      </c>
      <c r="AL41" s="24">
        <v>-7.2147600000000006E-2</v>
      </c>
      <c r="AM41" s="24">
        <v>-8.5517999999999997E-2</v>
      </c>
      <c r="AN41" s="24">
        <v>-3.3856900000000002E-2</v>
      </c>
      <c r="AO41" s="24">
        <v>-3.1645199999999998E-2</v>
      </c>
      <c r="AP41" s="24">
        <v>-3.4319999999999999E-4</v>
      </c>
      <c r="AQ41" s="24">
        <v>1.47682E-2</v>
      </c>
      <c r="AR41" s="24">
        <v>2.1805600000000001E-2</v>
      </c>
      <c r="AS41" s="24">
        <v>6.3559500000000005E-2</v>
      </c>
      <c r="AT41" s="24">
        <v>5.42382E-2</v>
      </c>
      <c r="AU41" s="24">
        <v>4.1214300000000002E-2</v>
      </c>
      <c r="AV41" s="24">
        <v>1.1487199999999999E-2</v>
      </c>
      <c r="AW41" s="24">
        <v>-2.76046E-2</v>
      </c>
      <c r="AX41" s="24">
        <v>1.3459E-2</v>
      </c>
      <c r="AY41" s="24">
        <v>-1.50648E-2</v>
      </c>
      <c r="AZ41" s="24">
        <v>-2.2511199999999999E-2</v>
      </c>
      <c r="BA41" s="24">
        <v>-2.4461500000000001E-2</v>
      </c>
      <c r="BB41" s="24">
        <v>-4.48987E-2</v>
      </c>
      <c r="BC41" s="24">
        <v>-0.1153994</v>
      </c>
      <c r="BD41" s="24">
        <v>-0.21482580000000001</v>
      </c>
      <c r="BE41" s="24">
        <v>-0.17327909999999999</v>
      </c>
      <c r="BF41" s="24">
        <v>-0.13862530000000001</v>
      </c>
      <c r="BG41" s="24">
        <v>-0.11398990000000001</v>
      </c>
      <c r="BH41" s="24">
        <v>-9.3118300000000001E-2</v>
      </c>
      <c r="BI41" s="24">
        <v>-7.1600700000000003E-2</v>
      </c>
      <c r="BJ41" s="24">
        <v>-4.4192700000000001E-2</v>
      </c>
      <c r="BK41" s="24">
        <v>-5.4264899999999998E-2</v>
      </c>
      <c r="BL41" s="24">
        <v>-1.00337E-2</v>
      </c>
      <c r="BM41" s="24">
        <v>-8.2071999999999996E-3</v>
      </c>
      <c r="BN41" s="24">
        <v>2.4811099999999999E-2</v>
      </c>
      <c r="BO41" s="24">
        <v>4.04471E-2</v>
      </c>
      <c r="BP41" s="24">
        <v>4.7850799999999999E-2</v>
      </c>
      <c r="BQ41" s="24">
        <v>8.4923899999999997E-2</v>
      </c>
      <c r="BR41" s="24">
        <v>7.7448600000000006E-2</v>
      </c>
      <c r="BS41" s="24">
        <v>6.6900399999999999E-2</v>
      </c>
      <c r="BT41" s="24">
        <v>4.0541599999999997E-2</v>
      </c>
      <c r="BU41" s="24">
        <v>2.5931000000000001E-3</v>
      </c>
      <c r="BV41" s="24">
        <v>3.9687500000000001E-2</v>
      </c>
      <c r="BW41" s="24">
        <v>1.4089300000000001E-2</v>
      </c>
      <c r="BX41" s="24">
        <v>9.4324999999999999E-3</v>
      </c>
      <c r="BY41" s="24">
        <v>5.9484000000000004E-3</v>
      </c>
      <c r="BZ41" s="24">
        <v>-1.6300700000000001E-2</v>
      </c>
      <c r="CA41" s="24">
        <v>-8.7453400000000001E-2</v>
      </c>
      <c r="CB41" s="24">
        <v>-0.1810853</v>
      </c>
      <c r="CC41" s="24">
        <v>-0.143125</v>
      </c>
      <c r="CD41" s="24">
        <v>-0.11372350000000001</v>
      </c>
      <c r="CE41" s="24">
        <v>-9.1638600000000001E-2</v>
      </c>
      <c r="CF41" s="24">
        <v>-7.4053300000000002E-2</v>
      </c>
      <c r="CG41" s="24">
        <v>-5.2659900000000003E-2</v>
      </c>
      <c r="CH41" s="24">
        <v>-2.4831200000000001E-2</v>
      </c>
      <c r="CI41" s="24">
        <v>-3.2619099999999998E-2</v>
      </c>
      <c r="CJ41" s="24">
        <v>6.4660999999999998E-3</v>
      </c>
      <c r="CK41" s="24">
        <v>8.0259000000000007E-3</v>
      </c>
      <c r="CL41" s="24">
        <v>4.2232899999999997E-2</v>
      </c>
      <c r="CM41" s="24">
        <v>5.8232199999999998E-2</v>
      </c>
      <c r="CN41" s="24">
        <v>6.5889699999999995E-2</v>
      </c>
      <c r="CO41" s="24">
        <v>9.9720799999999998E-2</v>
      </c>
      <c r="CP41" s="24">
        <v>9.3523999999999996E-2</v>
      </c>
      <c r="CQ41" s="24">
        <v>8.4690500000000002E-2</v>
      </c>
      <c r="CR41" s="24">
        <v>6.0664500000000003E-2</v>
      </c>
      <c r="CS41" s="24">
        <v>2.3507900000000002E-2</v>
      </c>
      <c r="CT41" s="24">
        <v>5.7853300000000003E-2</v>
      </c>
      <c r="CU41" s="24">
        <v>3.4281300000000001E-2</v>
      </c>
      <c r="CV41" s="24">
        <v>3.1556599999999997E-2</v>
      </c>
      <c r="CW41" s="24">
        <v>2.7010300000000001E-2</v>
      </c>
      <c r="CX41" s="24">
        <v>3.5063E-3</v>
      </c>
      <c r="CY41" s="24">
        <v>-5.9507400000000002E-2</v>
      </c>
      <c r="CZ41" s="24">
        <v>-0.1473447</v>
      </c>
      <c r="DA41" s="24">
        <v>-0.112971</v>
      </c>
      <c r="DB41" s="24">
        <v>-8.8821700000000003E-2</v>
      </c>
      <c r="DC41" s="24">
        <v>-6.9287399999999999E-2</v>
      </c>
      <c r="DD41" s="24">
        <v>-5.49884E-2</v>
      </c>
      <c r="DE41" s="24">
        <v>-3.3719199999999998E-2</v>
      </c>
      <c r="DF41" s="24">
        <v>-5.4697000000000001E-3</v>
      </c>
      <c r="DG41" s="24">
        <v>-1.09733E-2</v>
      </c>
      <c r="DH41" s="24">
        <v>2.2966E-2</v>
      </c>
      <c r="DI41" s="24">
        <v>2.4259099999999999E-2</v>
      </c>
      <c r="DJ41" s="24">
        <v>5.9654699999999998E-2</v>
      </c>
      <c r="DK41" s="24">
        <v>7.6017299999999996E-2</v>
      </c>
      <c r="DL41" s="24">
        <v>8.3928500000000003E-2</v>
      </c>
      <c r="DM41" s="24">
        <v>0.1145177</v>
      </c>
      <c r="DN41" s="24">
        <v>0.1095995</v>
      </c>
      <c r="DO41" s="24">
        <v>0.10248060000000001</v>
      </c>
      <c r="DP41" s="24">
        <v>8.0787499999999998E-2</v>
      </c>
      <c r="DQ41" s="24">
        <v>4.4422700000000002E-2</v>
      </c>
      <c r="DR41" s="24">
        <v>7.6019199999999995E-2</v>
      </c>
      <c r="DS41" s="24">
        <v>5.4473399999999998E-2</v>
      </c>
      <c r="DT41" s="24">
        <v>5.3680699999999998E-2</v>
      </c>
      <c r="DU41" s="24">
        <v>4.80721E-2</v>
      </c>
      <c r="DV41" s="24">
        <v>2.3313199999999999E-2</v>
      </c>
      <c r="DW41" s="24">
        <v>-1.9157799999999999E-2</v>
      </c>
      <c r="DX41" s="24">
        <v>-9.86287E-2</v>
      </c>
      <c r="DY41" s="24">
        <v>-6.9433400000000006E-2</v>
      </c>
      <c r="DZ41" s="24">
        <v>-5.2867499999999998E-2</v>
      </c>
      <c r="EA41" s="24">
        <v>-3.7015699999999999E-2</v>
      </c>
      <c r="EB41" s="24">
        <v>-2.7461599999999999E-2</v>
      </c>
      <c r="EC41" s="24">
        <v>-6.3717000000000001E-3</v>
      </c>
      <c r="ED41" s="24">
        <v>2.24853E-2</v>
      </c>
      <c r="EE41" s="24">
        <v>2.0279800000000001E-2</v>
      </c>
      <c r="EF41" s="24">
        <v>4.67891E-2</v>
      </c>
      <c r="EG41" s="24">
        <v>4.7697099999999999E-2</v>
      </c>
      <c r="EH41" s="24">
        <v>8.4808999999999996E-2</v>
      </c>
      <c r="EI41" s="24">
        <v>0.1016962</v>
      </c>
      <c r="EJ41" s="24">
        <v>0.10997369999999999</v>
      </c>
      <c r="EK41" s="24">
        <v>0.13588210000000001</v>
      </c>
      <c r="EL41" s="24">
        <v>0.13280980000000001</v>
      </c>
      <c r="EM41" s="24">
        <v>0.12816669999999999</v>
      </c>
      <c r="EN41" s="24">
        <v>0.10984190000000001</v>
      </c>
      <c r="EO41" s="24">
        <v>7.4620400000000003E-2</v>
      </c>
      <c r="EP41" s="24">
        <v>0.1022477</v>
      </c>
      <c r="EQ41" s="24">
        <v>8.3627400000000005E-2</v>
      </c>
      <c r="ER41" s="24">
        <v>8.5624400000000003E-2</v>
      </c>
      <c r="ES41" s="24">
        <v>7.8482099999999999E-2</v>
      </c>
      <c r="ET41" s="24">
        <v>5.19113E-2</v>
      </c>
      <c r="EU41" s="24">
        <v>69.234809999999996</v>
      </c>
      <c r="EV41" s="24">
        <v>68.99212</v>
      </c>
      <c r="EW41" s="24">
        <v>68.814130000000006</v>
      </c>
      <c r="EX41" s="24">
        <v>68.573070000000001</v>
      </c>
      <c r="EY41" s="24">
        <v>68.496549999999999</v>
      </c>
      <c r="EZ41" s="24">
        <v>68.408540000000002</v>
      </c>
      <c r="FA41" s="24">
        <v>68.243679999999998</v>
      </c>
      <c r="FB41" s="24">
        <v>69.028899999999993</v>
      </c>
      <c r="FC41" s="24">
        <v>70.695239999999998</v>
      </c>
      <c r="FD41" s="24">
        <v>73.286370000000005</v>
      </c>
      <c r="FE41" s="24">
        <v>75.850239999999999</v>
      </c>
      <c r="FF41" s="24">
        <v>78.201639999999998</v>
      </c>
      <c r="FG41" s="24">
        <v>79.625950000000003</v>
      </c>
      <c r="FH41" s="24">
        <v>80.479799999999997</v>
      </c>
      <c r="FI41" s="24">
        <v>80.806899999999999</v>
      </c>
      <c r="FJ41" s="24">
        <v>80.604600000000005</v>
      </c>
      <c r="FK41" s="24">
        <v>79.859769999999997</v>
      </c>
      <c r="FL41" s="24">
        <v>78.568799999999996</v>
      </c>
      <c r="FM41" s="24">
        <v>76.817729999999997</v>
      </c>
      <c r="FN41" s="24">
        <v>74.7376</v>
      </c>
      <c r="FO41" s="24">
        <v>72.31035</v>
      </c>
      <c r="FP41" s="24">
        <v>70.896879999999996</v>
      </c>
      <c r="FQ41" s="24">
        <v>70.377009999999999</v>
      </c>
      <c r="FR41" s="24">
        <v>69.797700000000006</v>
      </c>
      <c r="FS41" s="24">
        <v>0.65509260000000002</v>
      </c>
      <c r="FT41" s="24">
        <v>2.7388699999999998E-2</v>
      </c>
      <c r="FU41" s="24">
        <v>3.1701100000000003E-2</v>
      </c>
    </row>
    <row r="42" spans="1:177" x14ac:dyDescent="0.2">
      <c r="A42" s="14" t="s">
        <v>228</v>
      </c>
      <c r="B42" s="14" t="s">
        <v>0</v>
      </c>
      <c r="C42" s="14" t="s">
        <v>224</v>
      </c>
      <c r="D42" s="36" t="s">
        <v>241</v>
      </c>
      <c r="E42" s="25" t="s">
        <v>220</v>
      </c>
      <c r="F42" s="25">
        <v>652</v>
      </c>
      <c r="G42" s="24">
        <v>0.55950339999999998</v>
      </c>
      <c r="H42" s="24">
        <v>0.50399740000000004</v>
      </c>
      <c r="I42" s="24">
        <v>0.47077910000000001</v>
      </c>
      <c r="J42" s="24">
        <v>0.43512430000000002</v>
      </c>
      <c r="K42" s="24">
        <v>0.39533770000000001</v>
      </c>
      <c r="L42" s="24">
        <v>0.40128639999999999</v>
      </c>
      <c r="M42" s="24">
        <v>0.42456369999999999</v>
      </c>
      <c r="N42" s="24">
        <v>0.46035670000000001</v>
      </c>
      <c r="O42" s="24">
        <v>0.45136900000000002</v>
      </c>
      <c r="P42" s="24">
        <v>0.4554279</v>
      </c>
      <c r="Q42" s="24">
        <v>0.47624250000000001</v>
      </c>
      <c r="R42" s="24">
        <v>0.51785590000000004</v>
      </c>
      <c r="S42" s="24">
        <v>0.5424504</v>
      </c>
      <c r="T42" s="24">
        <v>0.57508530000000002</v>
      </c>
      <c r="U42" s="24">
        <v>0.60713569999999994</v>
      </c>
      <c r="V42" s="24">
        <v>0.64713949999999998</v>
      </c>
      <c r="W42" s="24">
        <v>0.68664380000000003</v>
      </c>
      <c r="X42" s="24">
        <v>0.70466110000000004</v>
      </c>
      <c r="Y42" s="24">
        <v>0.7108641</v>
      </c>
      <c r="Z42" s="24">
        <v>0.69234620000000002</v>
      </c>
      <c r="AA42" s="24">
        <v>0.73964379999999996</v>
      </c>
      <c r="AB42" s="24">
        <v>0.75903640000000006</v>
      </c>
      <c r="AC42" s="24">
        <v>0.71072550000000001</v>
      </c>
      <c r="AD42" s="24">
        <v>0.61014999999999997</v>
      </c>
      <c r="AE42" s="24">
        <v>-0.132107</v>
      </c>
      <c r="AF42" s="24">
        <v>-0.22314909999999999</v>
      </c>
      <c r="AG42" s="24">
        <v>-0.17484050000000001</v>
      </c>
      <c r="AH42" s="24">
        <v>-0.13000490000000001</v>
      </c>
      <c r="AI42" s="24">
        <v>-0.10024719999999999</v>
      </c>
      <c r="AJ42" s="24">
        <v>-6.7428600000000005E-2</v>
      </c>
      <c r="AK42" s="24">
        <v>-4.04534E-2</v>
      </c>
      <c r="AL42" s="24">
        <v>-1.41072E-2</v>
      </c>
      <c r="AM42" s="24">
        <v>-1.4619399999999999E-2</v>
      </c>
      <c r="AN42" s="24">
        <v>-6.7210000000000004E-3</v>
      </c>
      <c r="AO42" s="24">
        <v>-1.2850200000000001E-2</v>
      </c>
      <c r="AP42" s="24">
        <v>3.0612999999999999E-3</v>
      </c>
      <c r="AQ42" s="24">
        <v>-7.0759999999999996E-4</v>
      </c>
      <c r="AR42" s="24">
        <v>-5.653E-3</v>
      </c>
      <c r="AS42" s="24">
        <v>4.6277000000000002E-3</v>
      </c>
      <c r="AT42" s="24">
        <v>9.1941999999999996E-3</v>
      </c>
      <c r="AU42" s="24">
        <v>1.12184E-2</v>
      </c>
      <c r="AV42" s="24">
        <v>-3.3285500000000003E-2</v>
      </c>
      <c r="AW42" s="24">
        <v>-5.3295200000000001E-2</v>
      </c>
      <c r="AX42" s="24">
        <v>-1.54571E-2</v>
      </c>
      <c r="AY42" s="24">
        <v>-1.34015E-2</v>
      </c>
      <c r="AZ42" s="24">
        <v>-2.2479999999999999E-4</v>
      </c>
      <c r="BA42" s="24">
        <v>-7.8274E-3</v>
      </c>
      <c r="BB42" s="24">
        <v>-2.7778400000000002E-2</v>
      </c>
      <c r="BC42" s="24">
        <v>-9.7252000000000005E-2</v>
      </c>
      <c r="BD42" s="24">
        <v>-0.1779732</v>
      </c>
      <c r="BE42" s="24">
        <v>-0.13535749999999999</v>
      </c>
      <c r="BF42" s="24">
        <v>-9.9344299999999996E-2</v>
      </c>
      <c r="BG42" s="24">
        <v>-7.4576000000000003E-2</v>
      </c>
      <c r="BH42" s="24">
        <v>-4.8660599999999998E-2</v>
      </c>
      <c r="BI42" s="24">
        <v>-2.3635300000000001E-2</v>
      </c>
      <c r="BJ42" s="24">
        <v>1.8779999999999999E-3</v>
      </c>
      <c r="BK42" s="24">
        <v>2.9602000000000001E-3</v>
      </c>
      <c r="BL42" s="24">
        <v>9.5610999999999995E-3</v>
      </c>
      <c r="BM42" s="24">
        <v>1.7137999999999999E-3</v>
      </c>
      <c r="BN42" s="24">
        <v>1.7979599999999998E-2</v>
      </c>
      <c r="BO42" s="24">
        <v>1.3642700000000001E-2</v>
      </c>
      <c r="BP42" s="24">
        <v>9.3507E-3</v>
      </c>
      <c r="BQ42" s="24">
        <v>2.0458199999999999E-2</v>
      </c>
      <c r="BR42" s="24">
        <v>2.7533700000000001E-2</v>
      </c>
      <c r="BS42" s="24">
        <v>3.2005100000000002E-2</v>
      </c>
      <c r="BT42" s="24">
        <v>-8.7282000000000002E-3</v>
      </c>
      <c r="BU42" s="24">
        <v>-2.6827799999999999E-2</v>
      </c>
      <c r="BV42" s="24">
        <v>6.6895000000000001E-3</v>
      </c>
      <c r="BW42" s="24">
        <v>8.2673E-3</v>
      </c>
      <c r="BX42" s="24">
        <v>1.9321499999999998E-2</v>
      </c>
      <c r="BY42" s="24">
        <v>1.1727700000000001E-2</v>
      </c>
      <c r="BZ42" s="24">
        <v>-9.8445000000000008E-3</v>
      </c>
      <c r="CA42" s="24">
        <v>-7.3111599999999999E-2</v>
      </c>
      <c r="CB42" s="24">
        <v>-0.1466845</v>
      </c>
      <c r="CC42" s="24">
        <v>-0.1080117</v>
      </c>
      <c r="CD42" s="24">
        <v>-7.8108800000000006E-2</v>
      </c>
      <c r="CE42" s="24">
        <v>-5.6796100000000002E-2</v>
      </c>
      <c r="CF42" s="24">
        <v>-3.5661999999999999E-2</v>
      </c>
      <c r="CG42" s="24">
        <v>-1.19872E-2</v>
      </c>
      <c r="CH42" s="24">
        <v>1.29493E-2</v>
      </c>
      <c r="CI42" s="24">
        <v>1.51358E-2</v>
      </c>
      <c r="CJ42" s="24">
        <v>2.0837999999999999E-2</v>
      </c>
      <c r="CK42" s="24">
        <v>1.18009E-2</v>
      </c>
      <c r="CL42" s="24">
        <v>2.8311900000000001E-2</v>
      </c>
      <c r="CM42" s="24">
        <v>2.3581600000000001E-2</v>
      </c>
      <c r="CN42" s="24">
        <v>1.9742200000000001E-2</v>
      </c>
      <c r="CO42" s="24">
        <v>3.1422400000000003E-2</v>
      </c>
      <c r="CP42" s="24">
        <v>4.0235600000000003E-2</v>
      </c>
      <c r="CQ42" s="24">
        <v>4.6401900000000003E-2</v>
      </c>
      <c r="CR42" s="24">
        <v>8.2801999999999997E-3</v>
      </c>
      <c r="CS42" s="24">
        <v>-8.4965000000000006E-3</v>
      </c>
      <c r="CT42" s="24">
        <v>2.2028200000000001E-2</v>
      </c>
      <c r="CU42" s="24">
        <v>2.3275000000000001E-2</v>
      </c>
      <c r="CV42" s="24">
        <v>3.2859100000000002E-2</v>
      </c>
      <c r="CW42" s="24">
        <v>2.5271600000000002E-2</v>
      </c>
      <c r="CX42" s="24">
        <v>2.5766000000000001E-3</v>
      </c>
      <c r="CY42" s="24">
        <v>-4.8971099999999997E-2</v>
      </c>
      <c r="CZ42" s="24">
        <v>-0.1153957</v>
      </c>
      <c r="DA42" s="24">
        <v>-8.0665799999999996E-2</v>
      </c>
      <c r="DB42" s="24">
        <v>-5.6873399999999998E-2</v>
      </c>
      <c r="DC42" s="24">
        <v>-3.9016299999999997E-2</v>
      </c>
      <c r="DD42" s="24">
        <v>-2.2663300000000001E-2</v>
      </c>
      <c r="DE42" s="24">
        <v>-3.391E-4</v>
      </c>
      <c r="DF42" s="24">
        <v>2.40206E-2</v>
      </c>
      <c r="DG42" s="24">
        <v>2.73113E-2</v>
      </c>
      <c r="DH42" s="24">
        <v>3.2114900000000002E-2</v>
      </c>
      <c r="DI42" s="24">
        <v>2.1887899999999998E-2</v>
      </c>
      <c r="DJ42" s="24">
        <v>3.8644299999999999E-2</v>
      </c>
      <c r="DK42" s="24">
        <v>3.3520599999999998E-2</v>
      </c>
      <c r="DL42" s="24">
        <v>3.0133699999999999E-2</v>
      </c>
      <c r="DM42" s="24">
        <v>4.2386600000000003E-2</v>
      </c>
      <c r="DN42" s="24">
        <v>5.2937499999999998E-2</v>
      </c>
      <c r="DO42" s="24">
        <v>6.0798699999999997E-2</v>
      </c>
      <c r="DP42" s="24">
        <v>2.5288600000000001E-2</v>
      </c>
      <c r="DQ42" s="24">
        <v>9.8347E-3</v>
      </c>
      <c r="DR42" s="24">
        <v>3.7366900000000002E-2</v>
      </c>
      <c r="DS42" s="24">
        <v>3.8282700000000003E-2</v>
      </c>
      <c r="DT42" s="24">
        <v>4.6396800000000002E-2</v>
      </c>
      <c r="DU42" s="24">
        <v>3.88154E-2</v>
      </c>
      <c r="DV42" s="24">
        <v>1.49976E-2</v>
      </c>
      <c r="DW42" s="24">
        <v>-1.4116099999999999E-2</v>
      </c>
      <c r="DX42" s="24">
        <v>-7.0219799999999999E-2</v>
      </c>
      <c r="DY42" s="24">
        <v>-4.1182799999999999E-2</v>
      </c>
      <c r="DZ42" s="24">
        <v>-2.6212800000000001E-2</v>
      </c>
      <c r="EA42" s="24">
        <v>-1.3344999999999999E-2</v>
      </c>
      <c r="EB42" s="24">
        <v>-3.8953999999999998E-3</v>
      </c>
      <c r="EC42" s="24">
        <v>1.6478900000000001E-2</v>
      </c>
      <c r="ED42" s="24">
        <v>4.0005800000000001E-2</v>
      </c>
      <c r="EE42" s="24">
        <v>4.4890899999999997E-2</v>
      </c>
      <c r="EF42" s="24">
        <v>4.83969E-2</v>
      </c>
      <c r="EG42" s="24">
        <v>3.6451999999999998E-2</v>
      </c>
      <c r="EH42" s="24">
        <v>5.3562499999999999E-2</v>
      </c>
      <c r="EI42" s="24">
        <v>4.7870900000000001E-2</v>
      </c>
      <c r="EJ42" s="24">
        <v>4.5137299999999998E-2</v>
      </c>
      <c r="EK42" s="24">
        <v>5.8217100000000001E-2</v>
      </c>
      <c r="EL42" s="24">
        <v>7.1277099999999996E-2</v>
      </c>
      <c r="EM42" s="24">
        <v>8.1585400000000002E-2</v>
      </c>
      <c r="EN42" s="24">
        <v>4.9846000000000001E-2</v>
      </c>
      <c r="EO42" s="24">
        <v>3.6302099999999997E-2</v>
      </c>
      <c r="EP42" s="24">
        <v>5.9513499999999997E-2</v>
      </c>
      <c r="EQ42" s="24">
        <v>5.9951400000000002E-2</v>
      </c>
      <c r="ER42" s="24">
        <v>6.5943000000000002E-2</v>
      </c>
      <c r="ES42" s="24">
        <v>5.8370499999999999E-2</v>
      </c>
      <c r="ET42" s="24">
        <v>3.2931599999999998E-2</v>
      </c>
      <c r="EU42" s="24">
        <v>69.714119999999994</v>
      </c>
      <c r="EV42" s="24">
        <v>69.550179999999997</v>
      </c>
      <c r="EW42" s="24">
        <v>69.448070000000001</v>
      </c>
      <c r="EX42" s="24">
        <v>69.284710000000004</v>
      </c>
      <c r="EY42" s="24">
        <v>69.224620000000002</v>
      </c>
      <c r="EZ42" s="24">
        <v>69.175610000000006</v>
      </c>
      <c r="FA42" s="24">
        <v>69.108519999999999</v>
      </c>
      <c r="FB42" s="24">
        <v>69.773049999999998</v>
      </c>
      <c r="FC42" s="24">
        <v>71.168610000000001</v>
      </c>
      <c r="FD42" s="24">
        <v>73.366979999999998</v>
      </c>
      <c r="FE42" s="24">
        <v>75.638279999999995</v>
      </c>
      <c r="FF42" s="24">
        <v>77.513419999999996</v>
      </c>
      <c r="FG42" s="24">
        <v>78.59451</v>
      </c>
      <c r="FH42" s="24">
        <v>79.313299999999998</v>
      </c>
      <c r="FI42" s="24">
        <v>79.636520000000004</v>
      </c>
      <c r="FJ42" s="24">
        <v>79.392650000000003</v>
      </c>
      <c r="FK42" s="24">
        <v>78.742130000000003</v>
      </c>
      <c r="FL42" s="24">
        <v>77.459159999999997</v>
      </c>
      <c r="FM42" s="24">
        <v>75.781210000000002</v>
      </c>
      <c r="FN42" s="24">
        <v>74.044340000000005</v>
      </c>
      <c r="FO42" s="24">
        <v>71.980739999999997</v>
      </c>
      <c r="FP42" s="24">
        <v>70.988910000000004</v>
      </c>
      <c r="FQ42" s="24">
        <v>70.550759999999997</v>
      </c>
      <c r="FR42" s="24">
        <v>70.139439999999993</v>
      </c>
      <c r="FS42" s="24">
        <v>0.41342000000000001</v>
      </c>
      <c r="FT42" s="24">
        <v>1.35196E-2</v>
      </c>
      <c r="FU42" s="24">
        <v>2.6594099999999999E-2</v>
      </c>
    </row>
    <row r="43" spans="1:177" x14ac:dyDescent="0.2">
      <c r="A43" s="14" t="s">
        <v>228</v>
      </c>
      <c r="B43" s="14" t="s">
        <v>0</v>
      </c>
      <c r="C43" s="14" t="s">
        <v>224</v>
      </c>
      <c r="D43" s="36" t="s">
        <v>241</v>
      </c>
      <c r="E43" s="25" t="s">
        <v>221</v>
      </c>
      <c r="F43" s="25">
        <v>478</v>
      </c>
      <c r="G43" s="24">
        <v>0.45374330000000002</v>
      </c>
      <c r="H43" s="24">
        <v>0.39350299999999999</v>
      </c>
      <c r="I43" s="24">
        <v>0.3535314</v>
      </c>
      <c r="J43" s="24">
        <v>0.33470349999999999</v>
      </c>
      <c r="K43" s="24">
        <v>0.3264879</v>
      </c>
      <c r="L43" s="24">
        <v>0.32809969999999999</v>
      </c>
      <c r="M43" s="24">
        <v>0.33118350000000002</v>
      </c>
      <c r="N43" s="24">
        <v>0.33315299999999998</v>
      </c>
      <c r="O43" s="24">
        <v>0.32970110000000002</v>
      </c>
      <c r="P43" s="24">
        <v>0.35199170000000002</v>
      </c>
      <c r="Q43" s="24">
        <v>0.37499909999999997</v>
      </c>
      <c r="R43" s="24">
        <v>0.40585520000000003</v>
      </c>
      <c r="S43" s="24">
        <v>0.47455999999999998</v>
      </c>
      <c r="T43" s="24">
        <v>0.53209989999999996</v>
      </c>
      <c r="U43" s="24">
        <v>0.58349289999999998</v>
      </c>
      <c r="V43" s="24">
        <v>0.6111567</v>
      </c>
      <c r="W43" s="24">
        <v>0.64944979999999997</v>
      </c>
      <c r="X43" s="24">
        <v>0.72986090000000003</v>
      </c>
      <c r="Y43" s="24">
        <v>0.76335900000000001</v>
      </c>
      <c r="Z43" s="24">
        <v>0.72683189999999998</v>
      </c>
      <c r="AA43" s="24">
        <v>0.68630250000000004</v>
      </c>
      <c r="AB43" s="24">
        <v>0.67868300000000004</v>
      </c>
      <c r="AC43" s="24">
        <v>0.62031780000000003</v>
      </c>
      <c r="AD43" s="24">
        <v>0.53921920000000001</v>
      </c>
      <c r="AE43" s="24">
        <v>-4.9132500000000003E-2</v>
      </c>
      <c r="AF43" s="24">
        <v>-6.14426E-2</v>
      </c>
      <c r="AG43" s="24">
        <v>-6.5775700000000006E-2</v>
      </c>
      <c r="AH43" s="24">
        <v>-6.83256E-2</v>
      </c>
      <c r="AI43" s="24">
        <v>-7.0644399999999996E-2</v>
      </c>
      <c r="AJ43" s="24">
        <v>-7.3254700000000006E-2</v>
      </c>
      <c r="AK43" s="24">
        <v>-7.7631699999999998E-2</v>
      </c>
      <c r="AL43" s="24">
        <v>-7.47868E-2</v>
      </c>
      <c r="AM43" s="24">
        <v>-8.8835300000000006E-2</v>
      </c>
      <c r="AN43" s="24">
        <v>-4.2944799999999998E-2</v>
      </c>
      <c r="AO43" s="24">
        <v>-3.4789399999999998E-2</v>
      </c>
      <c r="AP43" s="24">
        <v>-2.37646E-2</v>
      </c>
      <c r="AQ43" s="24">
        <v>-7.4123000000000001E-3</v>
      </c>
      <c r="AR43" s="24">
        <v>1.6627E-3</v>
      </c>
      <c r="AS43" s="24">
        <v>3.05828E-2</v>
      </c>
      <c r="AT43" s="24">
        <v>1.8369099999999999E-2</v>
      </c>
      <c r="AU43" s="24">
        <v>5.3122999999999998E-3</v>
      </c>
      <c r="AV43" s="24">
        <v>2.1710799999999999E-2</v>
      </c>
      <c r="AW43" s="24">
        <v>7.5437000000000004E-3</v>
      </c>
      <c r="AX43" s="24">
        <v>1.49788E-2</v>
      </c>
      <c r="AY43" s="24">
        <v>-2.10206E-2</v>
      </c>
      <c r="AZ43" s="24">
        <v>-4.3061599999999998E-2</v>
      </c>
      <c r="BA43" s="24">
        <v>-3.6744899999999997E-2</v>
      </c>
      <c r="BB43" s="24">
        <v>-3.5494199999999997E-2</v>
      </c>
      <c r="BC43" s="24">
        <v>-2.8152099999999999E-2</v>
      </c>
      <c r="BD43" s="24">
        <v>-4.1518300000000001E-2</v>
      </c>
      <c r="BE43" s="24">
        <v>-4.6174100000000003E-2</v>
      </c>
      <c r="BF43" s="24">
        <v>-4.8966200000000001E-2</v>
      </c>
      <c r="BG43" s="24">
        <v>-5.0843600000000003E-2</v>
      </c>
      <c r="BH43" s="24">
        <v>-5.3350700000000001E-2</v>
      </c>
      <c r="BI43" s="24">
        <v>-5.6564000000000003E-2</v>
      </c>
      <c r="BJ43" s="24">
        <v>-5.2536800000000002E-2</v>
      </c>
      <c r="BK43" s="24">
        <v>-6.3733300000000007E-2</v>
      </c>
      <c r="BL43" s="24">
        <v>-2.59648E-2</v>
      </c>
      <c r="BM43" s="24">
        <v>-1.6783300000000001E-2</v>
      </c>
      <c r="BN43" s="24">
        <v>-3.9189000000000003E-3</v>
      </c>
      <c r="BO43" s="24">
        <v>1.34501E-2</v>
      </c>
      <c r="BP43" s="24">
        <v>2.2582700000000001E-2</v>
      </c>
      <c r="BQ43" s="24">
        <v>4.5024300000000003E-2</v>
      </c>
      <c r="BR43" s="24">
        <v>3.2779700000000002E-2</v>
      </c>
      <c r="BS43" s="24">
        <v>2.06194E-2</v>
      </c>
      <c r="BT43" s="24">
        <v>3.7428200000000002E-2</v>
      </c>
      <c r="BU43" s="24">
        <v>2.2552300000000001E-2</v>
      </c>
      <c r="BV43" s="24">
        <v>2.93555E-2</v>
      </c>
      <c r="BW43" s="24">
        <v>-1.7562000000000001E-3</v>
      </c>
      <c r="BX43" s="24">
        <v>-1.84595E-2</v>
      </c>
      <c r="BY43" s="24">
        <v>-1.40456E-2</v>
      </c>
      <c r="BZ43" s="24">
        <v>-1.36962E-2</v>
      </c>
      <c r="CA43" s="24">
        <v>-1.3621100000000001E-2</v>
      </c>
      <c r="CB43" s="24">
        <v>-2.7718799999999998E-2</v>
      </c>
      <c r="CC43" s="24">
        <v>-3.2598200000000001E-2</v>
      </c>
      <c r="CD43" s="24">
        <v>-3.5557999999999999E-2</v>
      </c>
      <c r="CE43" s="24">
        <v>-3.7129700000000002E-2</v>
      </c>
      <c r="CF43" s="24">
        <v>-3.9565200000000002E-2</v>
      </c>
      <c r="CG43" s="24">
        <v>-4.1972500000000003E-2</v>
      </c>
      <c r="CH43" s="24">
        <v>-3.7126399999999997E-2</v>
      </c>
      <c r="CI43" s="24">
        <v>-4.6347699999999999E-2</v>
      </c>
      <c r="CJ43" s="24">
        <v>-1.4204400000000001E-2</v>
      </c>
      <c r="CK43" s="24">
        <v>-4.3124000000000001E-3</v>
      </c>
      <c r="CL43" s="24">
        <v>9.8262999999999996E-3</v>
      </c>
      <c r="CM43" s="24">
        <v>2.7899299999999998E-2</v>
      </c>
      <c r="CN43" s="24">
        <v>3.7071800000000002E-2</v>
      </c>
      <c r="CO43" s="24">
        <v>5.5026400000000003E-2</v>
      </c>
      <c r="CP43" s="24">
        <v>4.27605E-2</v>
      </c>
      <c r="CQ43" s="24">
        <v>3.1220999999999999E-2</v>
      </c>
      <c r="CR43" s="24">
        <v>4.8314000000000003E-2</v>
      </c>
      <c r="CS43" s="24">
        <v>3.2947299999999999E-2</v>
      </c>
      <c r="CT43" s="24">
        <v>3.9312800000000002E-2</v>
      </c>
      <c r="CU43" s="24">
        <v>1.1586300000000001E-2</v>
      </c>
      <c r="CV43" s="24">
        <v>-1.4201999999999999E-3</v>
      </c>
      <c r="CW43" s="24">
        <v>1.676E-3</v>
      </c>
      <c r="CX43" s="24">
        <v>1.4009999999999999E-3</v>
      </c>
      <c r="CY43" s="24">
        <v>9.0990000000000005E-4</v>
      </c>
      <c r="CZ43" s="24">
        <v>-1.3919300000000001E-2</v>
      </c>
      <c r="DA43" s="24">
        <v>-1.90222E-2</v>
      </c>
      <c r="DB43" s="24">
        <v>-2.2149700000000001E-2</v>
      </c>
      <c r="DC43" s="24">
        <v>-2.3415800000000001E-2</v>
      </c>
      <c r="DD43" s="24">
        <v>-2.5779699999999999E-2</v>
      </c>
      <c r="DE43" s="24">
        <v>-2.7381099999999998E-2</v>
      </c>
      <c r="DF43" s="24">
        <v>-2.1716099999999999E-2</v>
      </c>
      <c r="DG43" s="24">
        <v>-2.89622E-2</v>
      </c>
      <c r="DH43" s="24">
        <v>-2.4440999999999998E-3</v>
      </c>
      <c r="DI43" s="24">
        <v>8.1585000000000008E-3</v>
      </c>
      <c r="DJ43" s="24">
        <v>2.3571399999999999E-2</v>
      </c>
      <c r="DK43" s="24">
        <v>4.2348499999999997E-2</v>
      </c>
      <c r="DL43" s="24">
        <v>5.1561000000000003E-2</v>
      </c>
      <c r="DM43" s="24">
        <v>6.5028600000000006E-2</v>
      </c>
      <c r="DN43" s="24">
        <v>5.2741200000000002E-2</v>
      </c>
      <c r="DO43" s="24">
        <v>4.1822600000000001E-2</v>
      </c>
      <c r="DP43" s="24">
        <v>5.91999E-2</v>
      </c>
      <c r="DQ43" s="24">
        <v>4.33423E-2</v>
      </c>
      <c r="DR43" s="24">
        <v>4.9270000000000001E-2</v>
      </c>
      <c r="DS43" s="24">
        <v>2.4928800000000001E-2</v>
      </c>
      <c r="DT43" s="24">
        <v>1.56192E-2</v>
      </c>
      <c r="DU43" s="24">
        <v>1.73975E-2</v>
      </c>
      <c r="DV43" s="24">
        <v>1.6498200000000001E-2</v>
      </c>
      <c r="DW43" s="24">
        <v>2.1890300000000001E-2</v>
      </c>
      <c r="DX43" s="24">
        <v>6.0049999999999999E-3</v>
      </c>
      <c r="DY43" s="24">
        <v>5.7930000000000004E-4</v>
      </c>
      <c r="DZ43" s="24">
        <v>-2.7902999999999999E-3</v>
      </c>
      <c r="EA43" s="24">
        <v>-3.6150000000000002E-3</v>
      </c>
      <c r="EB43" s="24">
        <v>-5.8757000000000002E-3</v>
      </c>
      <c r="EC43" s="24">
        <v>-6.3133E-3</v>
      </c>
      <c r="ED43" s="24">
        <v>5.3399999999999997E-4</v>
      </c>
      <c r="EE43" s="24">
        <v>-3.8601999999999998E-3</v>
      </c>
      <c r="EF43" s="24">
        <v>1.4536E-2</v>
      </c>
      <c r="EG43" s="24">
        <v>2.61645E-2</v>
      </c>
      <c r="EH43" s="24">
        <v>4.3417200000000003E-2</v>
      </c>
      <c r="EI43" s="24">
        <v>6.32109E-2</v>
      </c>
      <c r="EJ43" s="24">
        <v>7.2481000000000004E-2</v>
      </c>
      <c r="EK43" s="24">
        <v>7.9470100000000002E-2</v>
      </c>
      <c r="EL43" s="24">
        <v>6.7151799999999998E-2</v>
      </c>
      <c r="EM43" s="24">
        <v>5.7129600000000003E-2</v>
      </c>
      <c r="EN43" s="24">
        <v>7.4917300000000006E-2</v>
      </c>
      <c r="EO43" s="24">
        <v>5.8350899999999997E-2</v>
      </c>
      <c r="EP43" s="24">
        <v>6.36467E-2</v>
      </c>
      <c r="EQ43" s="24">
        <v>4.4193299999999998E-2</v>
      </c>
      <c r="ER43" s="24">
        <v>4.0221300000000001E-2</v>
      </c>
      <c r="ES43" s="24">
        <v>4.0096899999999998E-2</v>
      </c>
      <c r="ET43" s="24">
        <v>3.8296299999999998E-2</v>
      </c>
      <c r="EU43" s="24">
        <v>68.617580000000004</v>
      </c>
      <c r="EV43" s="24">
        <v>68.273480000000006</v>
      </c>
      <c r="EW43" s="24">
        <v>67.997749999999996</v>
      </c>
      <c r="EX43" s="24">
        <v>67.656649999999999</v>
      </c>
      <c r="EY43" s="24">
        <v>67.558980000000005</v>
      </c>
      <c r="EZ43" s="24">
        <v>67.420739999999995</v>
      </c>
      <c r="FA43" s="24">
        <v>67.12997</v>
      </c>
      <c r="FB43" s="24">
        <v>68.070629999999994</v>
      </c>
      <c r="FC43" s="24">
        <v>70.085650000000001</v>
      </c>
      <c r="FD43" s="24">
        <v>73.182569999999998</v>
      </c>
      <c r="FE43" s="24">
        <v>76.12321</v>
      </c>
      <c r="FF43" s="24">
        <v>79.087909999999994</v>
      </c>
      <c r="FG43" s="24">
        <v>80.954170000000005</v>
      </c>
      <c r="FH43" s="24">
        <v>81.981970000000004</v>
      </c>
      <c r="FI43" s="24">
        <v>82.314049999999995</v>
      </c>
      <c r="FJ43" s="24">
        <v>82.165289999999999</v>
      </c>
      <c r="FK43" s="24">
        <v>81.299030000000002</v>
      </c>
      <c r="FL43" s="24">
        <v>79.997749999999996</v>
      </c>
      <c r="FM43" s="24">
        <v>78.152519999999996</v>
      </c>
      <c r="FN43" s="24">
        <v>75.630359999999996</v>
      </c>
      <c r="FO43" s="24">
        <v>72.734790000000004</v>
      </c>
      <c r="FP43" s="24">
        <v>70.778360000000006</v>
      </c>
      <c r="FQ43" s="24">
        <v>70.153270000000006</v>
      </c>
      <c r="FR43" s="24">
        <v>69.35763</v>
      </c>
      <c r="FS43" s="24">
        <v>0.4975772</v>
      </c>
      <c r="FT43" s="24">
        <v>2.3109500000000002E-2</v>
      </c>
      <c r="FU43" s="24">
        <v>1.7545000000000002E-2</v>
      </c>
    </row>
    <row r="44" spans="1:177" x14ac:dyDescent="0.2">
      <c r="A44" s="14" t="s">
        <v>228</v>
      </c>
      <c r="B44" s="14" t="s">
        <v>0</v>
      </c>
      <c r="C44" s="14" t="s">
        <v>224</v>
      </c>
      <c r="D44" s="36" t="s">
        <v>242</v>
      </c>
      <c r="E44" s="25" t="s">
        <v>219</v>
      </c>
      <c r="F44" s="25">
        <v>1002</v>
      </c>
      <c r="G44" s="24">
        <v>0.72514789999999996</v>
      </c>
      <c r="H44" s="24">
        <v>0.62873460000000003</v>
      </c>
      <c r="I44" s="24">
        <v>0.58209569999999999</v>
      </c>
      <c r="J44" s="24">
        <v>0.53396869999999996</v>
      </c>
      <c r="K44" s="24">
        <v>0.52581690000000003</v>
      </c>
      <c r="L44" s="24">
        <v>0.53586489999999998</v>
      </c>
      <c r="M44" s="24">
        <v>0.58083309999999999</v>
      </c>
      <c r="N44" s="24">
        <v>0.63559949999999998</v>
      </c>
      <c r="O44" s="24">
        <v>0.61551489999999998</v>
      </c>
      <c r="P44" s="24">
        <v>0.60905670000000001</v>
      </c>
      <c r="Q44" s="24">
        <v>0.61566569999999998</v>
      </c>
      <c r="R44" s="24">
        <v>0.64140260000000004</v>
      </c>
      <c r="S44" s="24">
        <v>0.68513159999999995</v>
      </c>
      <c r="T44" s="24">
        <v>0.7177173</v>
      </c>
      <c r="U44" s="24">
        <v>0.74661639999999996</v>
      </c>
      <c r="V44" s="24">
        <v>0.79959460000000004</v>
      </c>
      <c r="W44" s="24">
        <v>0.86475729999999995</v>
      </c>
      <c r="X44" s="24">
        <v>0.93820809999999999</v>
      </c>
      <c r="Y44" s="24">
        <v>0.98611210000000005</v>
      </c>
      <c r="Z44" s="24">
        <v>1.0213000000000001</v>
      </c>
      <c r="AA44" s="24">
        <v>1.096527</v>
      </c>
      <c r="AB44" s="24">
        <v>1.084627</v>
      </c>
      <c r="AC44" s="24">
        <v>1.0068600000000001</v>
      </c>
      <c r="AD44" s="24">
        <v>0.85268100000000002</v>
      </c>
      <c r="AE44" s="24">
        <v>-0.1231843</v>
      </c>
      <c r="AF44" s="24">
        <v>-0.2011928</v>
      </c>
      <c r="AG44" s="24">
        <v>-0.16688030000000001</v>
      </c>
      <c r="AH44" s="24">
        <v>-0.13286990000000001</v>
      </c>
      <c r="AI44" s="24">
        <v>-0.11488089999999999</v>
      </c>
      <c r="AJ44" s="24">
        <v>-9.5515100000000006E-2</v>
      </c>
      <c r="AK44" s="24">
        <v>-8.1353200000000001E-2</v>
      </c>
      <c r="AL44" s="24">
        <v>-6.1827500000000001E-2</v>
      </c>
      <c r="AM44" s="24">
        <v>-7.2596599999999997E-2</v>
      </c>
      <c r="AN44" s="24">
        <v>-3.0886400000000001E-2</v>
      </c>
      <c r="AO44" s="24">
        <v>-2.9385100000000001E-2</v>
      </c>
      <c r="AP44" s="24">
        <v>-8.5961000000000006E-3</v>
      </c>
      <c r="AQ44" s="24">
        <v>3.4610000000000001E-4</v>
      </c>
      <c r="AR44" s="24">
        <v>3.1635000000000001E-3</v>
      </c>
      <c r="AS44" s="24">
        <v>2.9596399999999998E-2</v>
      </c>
      <c r="AT44" s="24">
        <v>2.3911200000000001E-2</v>
      </c>
      <c r="AU44" s="24">
        <v>1.5773499999999999E-2</v>
      </c>
      <c r="AV44" s="24">
        <v>-4.1993999999999998E-3</v>
      </c>
      <c r="AW44" s="24">
        <v>-2.9660200000000001E-2</v>
      </c>
      <c r="AX44" s="24">
        <v>2.1787999999999998E-3</v>
      </c>
      <c r="AY44" s="24">
        <v>-1.7475899999999999E-2</v>
      </c>
      <c r="AZ44" s="24">
        <v>-2.4220100000000001E-2</v>
      </c>
      <c r="BA44" s="24">
        <v>-2.5269900000000001E-2</v>
      </c>
      <c r="BB44" s="24">
        <v>-4.03267E-2</v>
      </c>
      <c r="BC44" s="24">
        <v>-8.7405300000000005E-2</v>
      </c>
      <c r="BD44" s="24">
        <v>-0.1579951</v>
      </c>
      <c r="BE44" s="24">
        <v>-0.12827440000000001</v>
      </c>
      <c r="BF44" s="24">
        <v>-0.10098840000000001</v>
      </c>
      <c r="BG44" s="24">
        <v>-8.6264800000000003E-2</v>
      </c>
      <c r="BH44" s="24">
        <v>-7.11064E-2</v>
      </c>
      <c r="BI44" s="24">
        <v>-5.7103500000000001E-2</v>
      </c>
      <c r="BJ44" s="24">
        <v>-3.7039099999999998E-2</v>
      </c>
      <c r="BK44" s="24">
        <v>-4.4883699999999999E-2</v>
      </c>
      <c r="BL44" s="24">
        <v>-9.7617999999999993E-3</v>
      </c>
      <c r="BM44" s="24">
        <v>-8.6020000000000003E-3</v>
      </c>
      <c r="BN44" s="24">
        <v>1.37088E-2</v>
      </c>
      <c r="BO44" s="24">
        <v>2.3116299999999999E-2</v>
      </c>
      <c r="BP44" s="24">
        <v>2.6258400000000001E-2</v>
      </c>
      <c r="BQ44" s="24">
        <v>4.8540800000000002E-2</v>
      </c>
      <c r="BR44" s="24">
        <v>4.4492400000000001E-2</v>
      </c>
      <c r="BS44" s="24">
        <v>3.8550000000000001E-2</v>
      </c>
      <c r="BT44" s="24">
        <v>2.1563800000000001E-2</v>
      </c>
      <c r="BU44" s="24">
        <v>-2.8831E-3</v>
      </c>
      <c r="BV44" s="24">
        <v>2.5436299999999998E-2</v>
      </c>
      <c r="BW44" s="24">
        <v>8.3756999999999998E-3</v>
      </c>
      <c r="BX44" s="24">
        <v>4.1051999999999998E-3</v>
      </c>
      <c r="BY44" s="24">
        <v>1.6953999999999999E-3</v>
      </c>
      <c r="BZ44" s="24">
        <v>-1.4968E-2</v>
      </c>
      <c r="CA44" s="24">
        <v>-6.2624799999999994E-2</v>
      </c>
      <c r="CB44" s="24">
        <v>-0.12807650000000001</v>
      </c>
      <c r="CC44" s="24">
        <v>-0.101536</v>
      </c>
      <c r="CD44" s="24">
        <v>-7.89073E-2</v>
      </c>
      <c r="CE44" s="24">
        <v>-6.6445400000000002E-2</v>
      </c>
      <c r="CF44" s="24">
        <v>-5.4200999999999999E-2</v>
      </c>
      <c r="CG44" s="24">
        <v>-4.0308200000000002E-2</v>
      </c>
      <c r="CH44" s="24">
        <v>-1.9870800000000001E-2</v>
      </c>
      <c r="CI44" s="24">
        <v>-2.5689799999999999E-2</v>
      </c>
      <c r="CJ44" s="24">
        <v>4.8690000000000001E-3</v>
      </c>
      <c r="CK44" s="24">
        <v>5.7923000000000002E-3</v>
      </c>
      <c r="CL44" s="24">
        <v>2.9157200000000001E-2</v>
      </c>
      <c r="CM44" s="24">
        <v>3.8886799999999999E-2</v>
      </c>
      <c r="CN44" s="24">
        <v>4.2253899999999997E-2</v>
      </c>
      <c r="CO44" s="24">
        <v>6.1661599999999997E-2</v>
      </c>
      <c r="CP44" s="24">
        <v>5.8747000000000001E-2</v>
      </c>
      <c r="CQ44" s="24">
        <v>5.4324900000000002E-2</v>
      </c>
      <c r="CR44" s="24">
        <v>3.9407400000000002E-2</v>
      </c>
      <c r="CS44" s="24">
        <v>1.5662599999999999E-2</v>
      </c>
      <c r="CT44" s="24">
        <v>4.1544400000000002E-2</v>
      </c>
      <c r="CU44" s="24">
        <v>2.6280499999999998E-2</v>
      </c>
      <c r="CV44" s="24">
        <v>2.3723299999999999E-2</v>
      </c>
      <c r="CW44" s="24">
        <v>2.0371500000000001E-2</v>
      </c>
      <c r="CX44" s="24">
        <v>2.5953E-3</v>
      </c>
      <c r="CY44" s="24">
        <v>-3.78444E-2</v>
      </c>
      <c r="CZ44" s="24">
        <v>-9.8157900000000006E-2</v>
      </c>
      <c r="DA44" s="24">
        <v>-7.4797600000000006E-2</v>
      </c>
      <c r="DB44" s="24">
        <v>-5.6826300000000003E-2</v>
      </c>
      <c r="DC44" s="24">
        <v>-4.6625899999999998E-2</v>
      </c>
      <c r="DD44" s="24">
        <v>-3.7295599999999998E-2</v>
      </c>
      <c r="DE44" s="24">
        <v>-2.35129E-2</v>
      </c>
      <c r="DF44" s="24">
        <v>-2.7024000000000002E-3</v>
      </c>
      <c r="DG44" s="24">
        <v>-6.4958999999999998E-3</v>
      </c>
      <c r="DH44" s="24">
        <v>1.9499900000000001E-2</v>
      </c>
      <c r="DI44" s="24">
        <v>2.0186599999999999E-2</v>
      </c>
      <c r="DJ44" s="24">
        <v>4.4605499999999999E-2</v>
      </c>
      <c r="DK44" s="24">
        <v>5.4657299999999999E-2</v>
      </c>
      <c r="DL44" s="24">
        <v>5.82494E-2</v>
      </c>
      <c r="DM44" s="24">
        <v>7.4782399999999999E-2</v>
      </c>
      <c r="DN44" s="24">
        <v>7.3001499999999997E-2</v>
      </c>
      <c r="DO44" s="24">
        <v>7.0099900000000007E-2</v>
      </c>
      <c r="DP44" s="24">
        <v>5.7251000000000003E-2</v>
      </c>
      <c r="DQ44" s="24">
        <v>3.4208299999999997E-2</v>
      </c>
      <c r="DR44" s="24">
        <v>5.7652500000000002E-2</v>
      </c>
      <c r="DS44" s="24">
        <v>4.4185299999999997E-2</v>
      </c>
      <c r="DT44" s="24">
        <v>4.3341299999999999E-2</v>
      </c>
      <c r="DU44" s="24">
        <v>3.9047600000000002E-2</v>
      </c>
      <c r="DV44" s="24">
        <v>2.0158599999999999E-2</v>
      </c>
      <c r="DW44" s="24">
        <v>-2.0652999999999999E-3</v>
      </c>
      <c r="DX44" s="24">
        <v>-5.4960200000000001E-2</v>
      </c>
      <c r="DY44" s="24">
        <v>-3.61917E-2</v>
      </c>
      <c r="DZ44" s="24">
        <v>-2.49447E-2</v>
      </c>
      <c r="EA44" s="24">
        <v>-1.8009799999999999E-2</v>
      </c>
      <c r="EB44" s="24">
        <v>-1.28869E-2</v>
      </c>
      <c r="EC44" s="24">
        <v>7.3680000000000002E-4</v>
      </c>
      <c r="ED44" s="24">
        <v>2.2085899999999999E-2</v>
      </c>
      <c r="EE44" s="24">
        <v>2.1217E-2</v>
      </c>
      <c r="EF44" s="24">
        <v>4.0624500000000001E-2</v>
      </c>
      <c r="EG44" s="24">
        <v>4.0969800000000001E-2</v>
      </c>
      <c r="EH44" s="24">
        <v>6.6910499999999998E-2</v>
      </c>
      <c r="EI44" s="24">
        <v>7.7427499999999996E-2</v>
      </c>
      <c r="EJ44" s="24">
        <v>8.1344299999999994E-2</v>
      </c>
      <c r="EK44" s="24">
        <v>9.3726799999999999E-2</v>
      </c>
      <c r="EL44" s="24">
        <v>9.3582700000000005E-2</v>
      </c>
      <c r="EM44" s="24">
        <v>9.2876399999999998E-2</v>
      </c>
      <c r="EN44" s="24">
        <v>8.3014199999999996E-2</v>
      </c>
      <c r="EO44" s="24">
        <v>6.0985400000000002E-2</v>
      </c>
      <c r="EP44" s="24">
        <v>8.0909999999999996E-2</v>
      </c>
      <c r="EQ44" s="24">
        <v>7.0037000000000002E-2</v>
      </c>
      <c r="ER44" s="24">
        <v>7.1666599999999997E-2</v>
      </c>
      <c r="ES44" s="24">
        <v>6.6012899999999999E-2</v>
      </c>
      <c r="ET44" s="24">
        <v>4.5517299999999997E-2</v>
      </c>
      <c r="EU44" s="24">
        <v>63.240729999999999</v>
      </c>
      <c r="EV44" s="24">
        <v>62.630719999999997</v>
      </c>
      <c r="EW44" s="24">
        <v>62.18497</v>
      </c>
      <c r="EX44" s="24">
        <v>61.69115</v>
      </c>
      <c r="EY44" s="24">
        <v>61.444070000000004</v>
      </c>
      <c r="EZ44" s="24">
        <v>61.237400000000001</v>
      </c>
      <c r="FA44" s="24">
        <v>60.98798</v>
      </c>
      <c r="FB44" s="24">
        <v>62.242739999999998</v>
      </c>
      <c r="FC44" s="24">
        <v>64.469449999999995</v>
      </c>
      <c r="FD44" s="24">
        <v>67.482140000000001</v>
      </c>
      <c r="FE44" s="24">
        <v>70.207340000000002</v>
      </c>
      <c r="FF44" s="24">
        <v>72.172290000000004</v>
      </c>
      <c r="FG44" s="24">
        <v>73.710520000000002</v>
      </c>
      <c r="FH44" s="24">
        <v>74.753919999999994</v>
      </c>
      <c r="FI44" s="24">
        <v>75.357259999999997</v>
      </c>
      <c r="FJ44" s="24">
        <v>75.540570000000002</v>
      </c>
      <c r="FK44" s="24">
        <v>75.143910000000005</v>
      </c>
      <c r="FL44" s="24">
        <v>73.839399999999998</v>
      </c>
      <c r="FM44" s="24">
        <v>72.165279999999996</v>
      </c>
      <c r="FN44" s="24">
        <v>69.992649999999998</v>
      </c>
      <c r="FO44" s="24">
        <v>67.251419999999996</v>
      </c>
      <c r="FP44" s="24">
        <v>65.357600000000005</v>
      </c>
      <c r="FQ44" s="24">
        <v>64.519869999999997</v>
      </c>
      <c r="FR44" s="24">
        <v>63.960929999999998</v>
      </c>
      <c r="FS44" s="24">
        <v>0.58088740000000005</v>
      </c>
      <c r="FT44" s="24">
        <v>2.42863E-2</v>
      </c>
      <c r="FU44" s="24">
        <v>2.8110199999999998E-2</v>
      </c>
    </row>
    <row r="45" spans="1:177" x14ac:dyDescent="0.2">
      <c r="A45" s="14" t="s">
        <v>228</v>
      </c>
      <c r="B45" s="14" t="s">
        <v>0</v>
      </c>
      <c r="C45" s="14" t="s">
        <v>224</v>
      </c>
      <c r="D45" s="36" t="s">
        <v>242</v>
      </c>
      <c r="E45" s="25" t="s">
        <v>220</v>
      </c>
      <c r="F45" s="25">
        <v>573</v>
      </c>
      <c r="G45" s="24">
        <v>0.39327640000000003</v>
      </c>
      <c r="H45" s="24">
        <v>0.3543577</v>
      </c>
      <c r="I45" s="24">
        <v>0.32754549999999999</v>
      </c>
      <c r="J45" s="24">
        <v>0.28902899999999998</v>
      </c>
      <c r="K45" s="24">
        <v>0.2799162</v>
      </c>
      <c r="L45" s="24">
        <v>0.28256789999999998</v>
      </c>
      <c r="M45" s="24">
        <v>0.32415260000000001</v>
      </c>
      <c r="N45" s="24">
        <v>0.36055890000000002</v>
      </c>
      <c r="O45" s="24">
        <v>0.35905219999999999</v>
      </c>
      <c r="P45" s="24">
        <v>0.34913359999999999</v>
      </c>
      <c r="Q45" s="24">
        <v>0.3489447</v>
      </c>
      <c r="R45" s="24">
        <v>0.36690099999999998</v>
      </c>
      <c r="S45" s="24">
        <v>0.36855579999999999</v>
      </c>
      <c r="T45" s="24">
        <v>0.36924790000000002</v>
      </c>
      <c r="U45" s="24">
        <v>0.3706332</v>
      </c>
      <c r="V45" s="24">
        <v>0.38445420000000002</v>
      </c>
      <c r="W45" s="24">
        <v>0.41567209999999999</v>
      </c>
      <c r="X45" s="24">
        <v>0.43327080000000001</v>
      </c>
      <c r="Y45" s="24">
        <v>0.47507939999999999</v>
      </c>
      <c r="Z45" s="24">
        <v>0.50270610000000004</v>
      </c>
      <c r="AA45" s="24">
        <v>0.54716319999999996</v>
      </c>
      <c r="AB45" s="24">
        <v>0.55426770000000003</v>
      </c>
      <c r="AC45" s="24">
        <v>0.52091779999999999</v>
      </c>
      <c r="AD45" s="24">
        <v>0.4468452</v>
      </c>
      <c r="AE45" s="24">
        <v>-0.1032376</v>
      </c>
      <c r="AF45" s="24">
        <v>-0.17033280000000001</v>
      </c>
      <c r="AG45" s="24">
        <v>-0.13388079999999999</v>
      </c>
      <c r="AH45" s="24">
        <v>-9.7491400000000006E-2</v>
      </c>
      <c r="AI45" s="24">
        <v>-7.8400499999999998E-2</v>
      </c>
      <c r="AJ45" s="24">
        <v>-5.3029100000000003E-2</v>
      </c>
      <c r="AK45" s="24">
        <v>-3.4169199999999997E-2</v>
      </c>
      <c r="AL45" s="24">
        <v>-1.3636000000000001E-2</v>
      </c>
      <c r="AM45" s="24">
        <v>-1.4109699999999999E-2</v>
      </c>
      <c r="AN45" s="24">
        <v>-8.2451999999999994E-3</v>
      </c>
      <c r="AO45" s="24">
        <v>-1.30177E-2</v>
      </c>
      <c r="AP45" s="24">
        <v>-2.1321000000000001E-3</v>
      </c>
      <c r="AQ45" s="24">
        <v>-5.3242000000000003E-3</v>
      </c>
      <c r="AR45" s="24">
        <v>-9.6422000000000001E-3</v>
      </c>
      <c r="AS45" s="24">
        <v>-4.3658999999999998E-3</v>
      </c>
      <c r="AT45" s="24">
        <v>-3.3769999999999998E-3</v>
      </c>
      <c r="AU45" s="24">
        <v>-2.8303E-3</v>
      </c>
      <c r="AV45" s="24">
        <v>-3.1438199999999999E-2</v>
      </c>
      <c r="AW45" s="24">
        <v>-4.5048900000000003E-2</v>
      </c>
      <c r="AX45" s="24">
        <v>-1.6948899999999999E-2</v>
      </c>
      <c r="AY45" s="24">
        <v>-1.50145E-2</v>
      </c>
      <c r="AZ45" s="24">
        <v>-5.0806999999999996E-3</v>
      </c>
      <c r="BA45" s="24">
        <v>-1.0566000000000001E-2</v>
      </c>
      <c r="BB45" s="24">
        <v>-2.479E-2</v>
      </c>
      <c r="BC45" s="24">
        <v>-7.2605799999999998E-2</v>
      </c>
      <c r="BD45" s="24">
        <v>-0.13063060000000001</v>
      </c>
      <c r="BE45" s="24">
        <v>-9.9181800000000001E-2</v>
      </c>
      <c r="BF45" s="24">
        <v>-7.0545800000000006E-2</v>
      </c>
      <c r="BG45" s="24">
        <v>-5.5839699999999999E-2</v>
      </c>
      <c r="BH45" s="24">
        <v>-3.6535199999999997E-2</v>
      </c>
      <c r="BI45" s="24">
        <v>-1.9389E-2</v>
      </c>
      <c r="BJ45" s="24">
        <v>4.1229999999999999E-4</v>
      </c>
      <c r="BK45" s="24">
        <v>1.3397999999999999E-3</v>
      </c>
      <c r="BL45" s="24">
        <v>6.0639999999999999E-3</v>
      </c>
      <c r="BM45" s="24">
        <v>-2.1829999999999999E-4</v>
      </c>
      <c r="BN45" s="24">
        <v>1.09786E-2</v>
      </c>
      <c r="BO45" s="24">
        <v>7.2873E-3</v>
      </c>
      <c r="BP45" s="24">
        <v>3.5435000000000002E-3</v>
      </c>
      <c r="BQ45" s="24">
        <v>9.5464999999999994E-3</v>
      </c>
      <c r="BR45" s="24">
        <v>1.2740400000000001E-2</v>
      </c>
      <c r="BS45" s="24">
        <v>1.54378E-2</v>
      </c>
      <c r="BT45" s="24">
        <v>-9.8563999999999995E-3</v>
      </c>
      <c r="BU45" s="24">
        <v>-2.1788399999999999E-2</v>
      </c>
      <c r="BV45" s="24">
        <v>2.5144E-3</v>
      </c>
      <c r="BW45" s="24">
        <v>4.0286999999999996E-3</v>
      </c>
      <c r="BX45" s="24">
        <v>1.2097200000000001E-2</v>
      </c>
      <c r="BY45" s="24">
        <v>6.6197000000000001E-3</v>
      </c>
      <c r="BZ45" s="24">
        <v>-9.0290000000000006E-3</v>
      </c>
      <c r="CA45" s="24">
        <v>-5.13903E-2</v>
      </c>
      <c r="CB45" s="24">
        <v>-0.103133</v>
      </c>
      <c r="CC45" s="24">
        <v>-7.5149300000000002E-2</v>
      </c>
      <c r="CD45" s="24">
        <v>-5.1883400000000003E-2</v>
      </c>
      <c r="CE45" s="24">
        <v>-4.0214100000000003E-2</v>
      </c>
      <c r="CF45" s="24">
        <v>-2.5111600000000001E-2</v>
      </c>
      <c r="CG45" s="24">
        <v>-9.1521999999999992E-3</v>
      </c>
      <c r="CH45" s="24">
        <v>1.0142099999999999E-2</v>
      </c>
      <c r="CI45" s="24">
        <v>1.20401E-2</v>
      </c>
      <c r="CJ45" s="24">
        <v>1.5974499999999999E-2</v>
      </c>
      <c r="CK45" s="24">
        <v>8.6464999999999997E-3</v>
      </c>
      <c r="CL45" s="24">
        <v>2.0059E-2</v>
      </c>
      <c r="CM45" s="24">
        <v>1.6022000000000002E-2</v>
      </c>
      <c r="CN45" s="24">
        <v>1.2676E-2</v>
      </c>
      <c r="CO45" s="24">
        <v>1.91822E-2</v>
      </c>
      <c r="CP45" s="24">
        <v>2.3903299999999999E-2</v>
      </c>
      <c r="CQ45" s="24">
        <v>2.8090199999999999E-2</v>
      </c>
      <c r="CR45" s="24">
        <v>5.0911999999999997E-3</v>
      </c>
      <c r="CS45" s="24">
        <v>-5.6782999999999998E-3</v>
      </c>
      <c r="CT45" s="24">
        <v>1.5994499999999998E-2</v>
      </c>
      <c r="CU45" s="24">
        <v>1.7218000000000001E-2</v>
      </c>
      <c r="CV45" s="24">
        <v>2.3994499999999998E-2</v>
      </c>
      <c r="CW45" s="24">
        <v>1.8522500000000001E-2</v>
      </c>
      <c r="CX45" s="24">
        <v>1.887E-3</v>
      </c>
      <c r="CY45" s="24">
        <v>-3.0174900000000001E-2</v>
      </c>
      <c r="CZ45" s="24">
        <v>-7.5635400000000005E-2</v>
      </c>
      <c r="DA45" s="24">
        <v>-5.1116799999999997E-2</v>
      </c>
      <c r="DB45" s="24">
        <v>-3.3221000000000001E-2</v>
      </c>
      <c r="DC45" s="24">
        <v>-2.4588599999999999E-2</v>
      </c>
      <c r="DD45" s="24">
        <v>-1.3687899999999999E-2</v>
      </c>
      <c r="DE45" s="24">
        <v>1.0845E-3</v>
      </c>
      <c r="DF45" s="24">
        <v>1.9872000000000001E-2</v>
      </c>
      <c r="DG45" s="24">
        <v>2.2740400000000001E-2</v>
      </c>
      <c r="DH45" s="24">
        <v>2.5884999999999998E-2</v>
      </c>
      <c r="DI45" s="24">
        <v>1.75114E-2</v>
      </c>
      <c r="DJ45" s="24">
        <v>2.9139399999999999E-2</v>
      </c>
      <c r="DK45" s="24">
        <v>2.47567E-2</v>
      </c>
      <c r="DL45" s="24">
        <v>2.1808399999999999E-2</v>
      </c>
      <c r="DM45" s="24">
        <v>2.8817800000000001E-2</v>
      </c>
      <c r="DN45" s="24">
        <v>3.5066100000000003E-2</v>
      </c>
      <c r="DO45" s="24">
        <v>4.0742599999999997E-2</v>
      </c>
      <c r="DP45" s="24">
        <v>2.00387E-2</v>
      </c>
      <c r="DQ45" s="24">
        <v>1.04318E-2</v>
      </c>
      <c r="DR45" s="24">
        <v>2.94747E-2</v>
      </c>
      <c r="DS45" s="24">
        <v>3.0407300000000002E-2</v>
      </c>
      <c r="DT45" s="24">
        <v>3.5891899999999997E-2</v>
      </c>
      <c r="DU45" s="24">
        <v>3.0425299999999999E-2</v>
      </c>
      <c r="DV45" s="24">
        <v>1.2803E-2</v>
      </c>
      <c r="DW45" s="24">
        <v>4.5689999999999999E-4</v>
      </c>
      <c r="DX45" s="24">
        <v>-3.5933300000000001E-2</v>
      </c>
      <c r="DY45" s="24">
        <v>-1.64178E-2</v>
      </c>
      <c r="DZ45" s="24">
        <v>-6.2754000000000004E-3</v>
      </c>
      <c r="EA45" s="24">
        <v>-2.0278000000000002E-3</v>
      </c>
      <c r="EB45" s="24">
        <v>2.8059999999999999E-3</v>
      </c>
      <c r="EC45" s="24">
        <v>1.5864799999999998E-2</v>
      </c>
      <c r="ED45" s="24">
        <v>3.39203E-2</v>
      </c>
      <c r="EE45" s="24">
        <v>3.8189899999999999E-2</v>
      </c>
      <c r="EF45" s="24">
        <v>4.0194300000000002E-2</v>
      </c>
      <c r="EG45" s="24">
        <v>3.0310799999999999E-2</v>
      </c>
      <c r="EH45" s="24">
        <v>4.2250099999999999E-2</v>
      </c>
      <c r="EI45" s="24">
        <v>3.7368199999999997E-2</v>
      </c>
      <c r="EJ45" s="24">
        <v>3.49941E-2</v>
      </c>
      <c r="EK45" s="24">
        <v>4.2730299999999999E-2</v>
      </c>
      <c r="EL45" s="24">
        <v>5.11835E-2</v>
      </c>
      <c r="EM45" s="24">
        <v>5.9010699999999999E-2</v>
      </c>
      <c r="EN45" s="24">
        <v>4.1620600000000001E-2</v>
      </c>
      <c r="EO45" s="24">
        <v>3.3692300000000001E-2</v>
      </c>
      <c r="EP45" s="24">
        <v>4.8937899999999999E-2</v>
      </c>
      <c r="EQ45" s="24">
        <v>4.9450500000000001E-2</v>
      </c>
      <c r="ER45" s="24">
        <v>5.3069699999999997E-2</v>
      </c>
      <c r="ES45" s="24">
        <v>4.7611000000000001E-2</v>
      </c>
      <c r="ET45" s="24">
        <v>2.8563999999999999E-2</v>
      </c>
      <c r="EU45" s="24">
        <v>63.554209999999998</v>
      </c>
      <c r="EV45" s="24">
        <v>62.9679</v>
      </c>
      <c r="EW45" s="24">
        <v>62.684429999999999</v>
      </c>
      <c r="EX45" s="24">
        <v>62.261049999999997</v>
      </c>
      <c r="EY45" s="24">
        <v>62.104790000000001</v>
      </c>
      <c r="EZ45" s="24">
        <v>61.933369999999996</v>
      </c>
      <c r="FA45" s="24">
        <v>61.705030000000001</v>
      </c>
      <c r="FB45" s="24">
        <v>62.761960000000002</v>
      </c>
      <c r="FC45" s="24">
        <v>64.560869999999994</v>
      </c>
      <c r="FD45" s="24">
        <v>67.199879999999993</v>
      </c>
      <c r="FE45" s="24">
        <v>69.627489999999995</v>
      </c>
      <c r="FF45" s="24">
        <v>71.190799999999996</v>
      </c>
      <c r="FG45" s="24">
        <v>72.419139999999999</v>
      </c>
      <c r="FH45" s="24">
        <v>73.309510000000003</v>
      </c>
      <c r="FI45" s="24">
        <v>73.921260000000004</v>
      </c>
      <c r="FJ45" s="24">
        <v>74.141130000000004</v>
      </c>
      <c r="FK45" s="24">
        <v>73.766199999999998</v>
      </c>
      <c r="FL45" s="24">
        <v>72.487589999999997</v>
      </c>
      <c r="FM45" s="24">
        <v>70.967290000000006</v>
      </c>
      <c r="FN45" s="24">
        <v>69.220470000000006</v>
      </c>
      <c r="FO45" s="24">
        <v>66.900059999999996</v>
      </c>
      <c r="FP45" s="24">
        <v>65.394310000000004</v>
      </c>
      <c r="FQ45" s="24">
        <v>64.743189999999998</v>
      </c>
      <c r="FR45" s="24">
        <v>64.274379999999994</v>
      </c>
      <c r="FS45" s="24">
        <v>0.36332769999999998</v>
      </c>
      <c r="FT45" s="24">
        <v>1.18815E-2</v>
      </c>
      <c r="FU45" s="24">
        <v>2.3371800000000002E-2</v>
      </c>
    </row>
    <row r="46" spans="1:177" x14ac:dyDescent="0.2">
      <c r="A46" s="14" t="s">
        <v>228</v>
      </c>
      <c r="B46" s="14" t="s">
        <v>0</v>
      </c>
      <c r="C46" s="14" t="s">
        <v>224</v>
      </c>
      <c r="D46" s="36" t="s">
        <v>242</v>
      </c>
      <c r="E46" s="25" t="s">
        <v>221</v>
      </c>
      <c r="F46" s="25">
        <v>429</v>
      </c>
      <c r="G46" s="24">
        <v>0.33265220000000001</v>
      </c>
      <c r="H46" s="24">
        <v>0.28147630000000001</v>
      </c>
      <c r="I46" s="24">
        <v>0.25808360000000002</v>
      </c>
      <c r="J46" s="24">
        <v>0.24515149999999999</v>
      </c>
      <c r="K46" s="24">
        <v>0.2430061</v>
      </c>
      <c r="L46" s="24">
        <v>0.24986639999999999</v>
      </c>
      <c r="M46" s="24">
        <v>0.25390020000000002</v>
      </c>
      <c r="N46" s="24">
        <v>0.27270309999999998</v>
      </c>
      <c r="O46" s="24">
        <v>0.25654929999999998</v>
      </c>
      <c r="P46" s="24">
        <v>0.25956249999999997</v>
      </c>
      <c r="Q46" s="24">
        <v>0.26583869999999998</v>
      </c>
      <c r="R46" s="24">
        <v>0.27171919999999999</v>
      </c>
      <c r="S46" s="24">
        <v>0.3106044</v>
      </c>
      <c r="T46" s="24">
        <v>0.34020990000000001</v>
      </c>
      <c r="U46" s="24">
        <v>0.36466209999999999</v>
      </c>
      <c r="V46" s="24">
        <v>0.40345839999999999</v>
      </c>
      <c r="W46" s="24">
        <v>0.43780540000000001</v>
      </c>
      <c r="X46" s="24">
        <v>0.49660520000000002</v>
      </c>
      <c r="Y46" s="24">
        <v>0.50555439999999996</v>
      </c>
      <c r="Z46" s="24">
        <v>0.51499159999999999</v>
      </c>
      <c r="AA46" s="24">
        <v>0.54287580000000002</v>
      </c>
      <c r="AB46" s="24">
        <v>0.52340039999999999</v>
      </c>
      <c r="AC46" s="24">
        <v>0.48043419999999998</v>
      </c>
      <c r="AD46" s="24">
        <v>0.40286870000000002</v>
      </c>
      <c r="AE46" s="24">
        <v>-4.1857100000000001E-2</v>
      </c>
      <c r="AF46" s="24">
        <v>-5.0094199999999998E-2</v>
      </c>
      <c r="AG46" s="24">
        <v>-5.3573700000000002E-2</v>
      </c>
      <c r="AH46" s="24">
        <v>-5.5452799999999997E-2</v>
      </c>
      <c r="AI46" s="24">
        <v>-5.7714799999999997E-2</v>
      </c>
      <c r="AJ46" s="24">
        <v>-6.03671E-2</v>
      </c>
      <c r="AK46" s="24">
        <v>-6.4181799999999997E-2</v>
      </c>
      <c r="AL46" s="24">
        <v>-6.4189800000000005E-2</v>
      </c>
      <c r="AM46" s="24">
        <v>-7.4196499999999999E-2</v>
      </c>
      <c r="AN46" s="24">
        <v>-3.6268700000000001E-2</v>
      </c>
      <c r="AO46" s="24">
        <v>-3.04099E-2</v>
      </c>
      <c r="AP46" s="24">
        <v>-2.3568800000000001E-2</v>
      </c>
      <c r="AQ46" s="24">
        <v>-1.34314E-2</v>
      </c>
      <c r="AR46" s="24">
        <v>-8.0765999999999998E-3</v>
      </c>
      <c r="AS46" s="24">
        <v>1.24516E-2</v>
      </c>
      <c r="AT46" s="24">
        <v>6.3375999999999997E-3</v>
      </c>
      <c r="AU46" s="24">
        <v>-2.2060999999999999E-3</v>
      </c>
      <c r="AV46" s="24">
        <v>8.9972999999999997E-3</v>
      </c>
      <c r="AW46" s="24">
        <v>-9.7930000000000001E-4</v>
      </c>
      <c r="AX46" s="24">
        <v>6.0153000000000003E-3</v>
      </c>
      <c r="AY46" s="24">
        <v>-2.00994E-2</v>
      </c>
      <c r="AZ46" s="24">
        <v>-3.8468000000000002E-2</v>
      </c>
      <c r="BA46" s="24">
        <v>-3.31843E-2</v>
      </c>
      <c r="BB46" s="24">
        <v>-3.2066400000000002E-2</v>
      </c>
      <c r="BC46" s="24">
        <v>-2.30274E-2</v>
      </c>
      <c r="BD46" s="24">
        <v>-3.2212400000000002E-2</v>
      </c>
      <c r="BE46" s="24">
        <v>-3.59815E-2</v>
      </c>
      <c r="BF46" s="24">
        <v>-3.8078000000000001E-2</v>
      </c>
      <c r="BG46" s="24">
        <v>-3.9943899999999997E-2</v>
      </c>
      <c r="BH46" s="24">
        <v>-4.2503399999999997E-2</v>
      </c>
      <c r="BI46" s="24">
        <v>-4.52737E-2</v>
      </c>
      <c r="BJ46" s="24">
        <v>-4.4220500000000003E-2</v>
      </c>
      <c r="BK46" s="24">
        <v>-5.16678E-2</v>
      </c>
      <c r="BL46" s="24">
        <v>-2.1029300000000001E-2</v>
      </c>
      <c r="BM46" s="24">
        <v>-1.4249599999999999E-2</v>
      </c>
      <c r="BN46" s="24">
        <v>-5.7574000000000002E-3</v>
      </c>
      <c r="BO46" s="24">
        <v>5.2924000000000001E-3</v>
      </c>
      <c r="BP46" s="24">
        <v>1.06988E-2</v>
      </c>
      <c r="BQ46" s="24">
        <v>2.54127E-2</v>
      </c>
      <c r="BR46" s="24">
        <v>1.9271E-2</v>
      </c>
      <c r="BS46" s="24">
        <v>1.15318E-2</v>
      </c>
      <c r="BT46" s="24">
        <v>2.3103499999999999E-2</v>
      </c>
      <c r="BU46" s="24">
        <v>1.24908E-2</v>
      </c>
      <c r="BV46" s="24">
        <v>1.8918299999999999E-2</v>
      </c>
      <c r="BW46" s="24">
        <v>-2.8097999999999999E-3</v>
      </c>
      <c r="BX46" s="24">
        <v>-1.63879E-2</v>
      </c>
      <c r="BY46" s="24">
        <v>-1.28118E-2</v>
      </c>
      <c r="BZ46" s="24">
        <v>-1.2502900000000001E-2</v>
      </c>
      <c r="CA46" s="24">
        <v>-9.9860000000000001E-3</v>
      </c>
      <c r="CB46" s="24">
        <v>-1.9827500000000001E-2</v>
      </c>
      <c r="CC46" s="24">
        <v>-2.3797200000000001E-2</v>
      </c>
      <c r="CD46" s="24">
        <v>-2.60442E-2</v>
      </c>
      <c r="CE46" s="24">
        <v>-2.7635799999999999E-2</v>
      </c>
      <c r="CF46" s="24">
        <v>-3.0131100000000001E-2</v>
      </c>
      <c r="CG46" s="24">
        <v>-3.2177999999999998E-2</v>
      </c>
      <c r="CH46" s="24">
        <v>-3.0389900000000001E-2</v>
      </c>
      <c r="CI46" s="24">
        <v>-3.6064400000000003E-2</v>
      </c>
      <c r="CJ46" s="24">
        <v>-1.0474499999999999E-2</v>
      </c>
      <c r="CK46" s="24">
        <v>-3.0571000000000001E-3</v>
      </c>
      <c r="CL46" s="24">
        <v>6.5786999999999998E-3</v>
      </c>
      <c r="CM46" s="24">
        <v>1.82604E-2</v>
      </c>
      <c r="CN46" s="24">
        <v>2.37027E-2</v>
      </c>
      <c r="CO46" s="24">
        <v>3.4389500000000003E-2</v>
      </c>
      <c r="CP46" s="24">
        <v>2.82286E-2</v>
      </c>
      <c r="CQ46" s="24">
        <v>2.1046599999999999E-2</v>
      </c>
      <c r="CR46" s="24">
        <v>3.2873399999999997E-2</v>
      </c>
      <c r="CS46" s="24">
        <v>2.1820200000000001E-2</v>
      </c>
      <c r="CT46" s="24">
        <v>2.7854799999999999E-2</v>
      </c>
      <c r="CU46" s="24">
        <v>9.1649000000000001E-3</v>
      </c>
      <c r="CV46" s="24">
        <v>-1.0951999999999999E-3</v>
      </c>
      <c r="CW46" s="24">
        <v>1.2980999999999999E-3</v>
      </c>
      <c r="CX46" s="24">
        <v>1.0467E-3</v>
      </c>
      <c r="CY46" s="24">
        <v>3.0554000000000002E-3</v>
      </c>
      <c r="CZ46" s="24">
        <v>-7.4425999999999997E-3</v>
      </c>
      <c r="DA46" s="24">
        <v>-1.1612900000000001E-2</v>
      </c>
      <c r="DB46" s="24">
        <v>-1.4010399999999999E-2</v>
      </c>
      <c r="DC46" s="24">
        <v>-1.53277E-2</v>
      </c>
      <c r="DD46" s="24">
        <v>-1.7758800000000002E-2</v>
      </c>
      <c r="DE46" s="24">
        <v>-1.90823E-2</v>
      </c>
      <c r="DF46" s="24">
        <v>-1.6559299999999999E-2</v>
      </c>
      <c r="DG46" s="24">
        <v>-2.0461E-2</v>
      </c>
      <c r="DH46" s="24">
        <v>8.03E-5</v>
      </c>
      <c r="DI46" s="24">
        <v>8.1353999999999992E-3</v>
      </c>
      <c r="DJ46" s="24">
        <v>1.8914799999999999E-2</v>
      </c>
      <c r="DK46" s="24">
        <v>3.12284E-2</v>
      </c>
      <c r="DL46" s="24">
        <v>3.6706500000000003E-2</v>
      </c>
      <c r="DM46" s="24">
        <v>4.3366399999999999E-2</v>
      </c>
      <c r="DN46" s="24">
        <v>3.7186200000000003E-2</v>
      </c>
      <c r="DO46" s="24">
        <v>3.0561399999999999E-2</v>
      </c>
      <c r="DP46" s="24">
        <v>4.2643300000000002E-2</v>
      </c>
      <c r="DQ46" s="24">
        <v>3.11496E-2</v>
      </c>
      <c r="DR46" s="24">
        <v>3.6791299999999999E-2</v>
      </c>
      <c r="DS46" s="24">
        <v>2.1139700000000001E-2</v>
      </c>
      <c r="DT46" s="24">
        <v>1.4197400000000001E-2</v>
      </c>
      <c r="DU46" s="24">
        <v>1.5408E-2</v>
      </c>
      <c r="DV46" s="24">
        <v>1.45963E-2</v>
      </c>
      <c r="DW46" s="24">
        <v>2.1885100000000001E-2</v>
      </c>
      <c r="DX46" s="24">
        <v>1.0439199999999999E-2</v>
      </c>
      <c r="DY46" s="24">
        <v>5.9792999999999999E-3</v>
      </c>
      <c r="DZ46" s="24">
        <v>3.3644E-3</v>
      </c>
      <c r="EA46" s="24">
        <v>2.4432999999999998E-3</v>
      </c>
      <c r="EB46" s="24">
        <v>1.049E-4</v>
      </c>
      <c r="EC46" s="24">
        <v>-1.7430000000000001E-4</v>
      </c>
      <c r="ED46" s="24">
        <v>3.4099E-3</v>
      </c>
      <c r="EE46" s="24">
        <v>2.0677E-3</v>
      </c>
      <c r="EF46" s="24">
        <v>1.53197E-2</v>
      </c>
      <c r="EG46" s="24">
        <v>2.4295600000000001E-2</v>
      </c>
      <c r="EH46" s="24">
        <v>3.6726200000000001E-2</v>
      </c>
      <c r="EI46" s="24">
        <v>4.9952200000000002E-2</v>
      </c>
      <c r="EJ46" s="24">
        <v>5.5481999999999997E-2</v>
      </c>
      <c r="EK46" s="24">
        <v>5.6327500000000003E-2</v>
      </c>
      <c r="EL46" s="24">
        <v>5.01196E-2</v>
      </c>
      <c r="EM46" s="24">
        <v>4.42993E-2</v>
      </c>
      <c r="EN46" s="24">
        <v>5.6749500000000001E-2</v>
      </c>
      <c r="EO46" s="24">
        <v>4.4619699999999998E-2</v>
      </c>
      <c r="EP46" s="24">
        <v>4.9694299999999997E-2</v>
      </c>
      <c r="EQ46" s="24">
        <v>3.84293E-2</v>
      </c>
      <c r="ER46" s="24">
        <v>3.62776E-2</v>
      </c>
      <c r="ES46" s="24">
        <v>3.5780399999999997E-2</v>
      </c>
      <c r="ET46" s="24">
        <v>3.4159799999999997E-2</v>
      </c>
      <c r="EU46" s="24">
        <v>62.85566</v>
      </c>
      <c r="EV46" s="24">
        <v>62.216520000000003</v>
      </c>
      <c r="EW46" s="24">
        <v>61.571429999999999</v>
      </c>
      <c r="EX46" s="24">
        <v>60.991070000000001</v>
      </c>
      <c r="EY46" s="24">
        <v>60.632440000000003</v>
      </c>
      <c r="EZ46" s="24">
        <v>60.382440000000003</v>
      </c>
      <c r="FA46" s="24">
        <v>60.107140000000001</v>
      </c>
      <c r="FB46" s="24">
        <v>61.604909999999997</v>
      </c>
      <c r="FC46" s="24">
        <v>64.357140000000001</v>
      </c>
      <c r="FD46" s="24">
        <v>67.828869999999995</v>
      </c>
      <c r="FE46" s="24">
        <v>70.919640000000001</v>
      </c>
      <c r="FF46" s="24">
        <v>73.377979999999994</v>
      </c>
      <c r="FG46" s="24">
        <v>75.296880000000002</v>
      </c>
      <c r="FH46" s="24">
        <v>76.528270000000006</v>
      </c>
      <c r="FI46" s="24">
        <v>77.121279999999999</v>
      </c>
      <c r="FJ46" s="24">
        <v>77.25967</v>
      </c>
      <c r="FK46" s="24">
        <v>76.836309999999997</v>
      </c>
      <c r="FL46" s="24">
        <v>75.5</v>
      </c>
      <c r="FM46" s="24">
        <v>73.636899999999997</v>
      </c>
      <c r="FN46" s="24">
        <v>70.941220000000001</v>
      </c>
      <c r="FO46" s="24">
        <v>67.683040000000005</v>
      </c>
      <c r="FP46" s="24">
        <v>65.3125</v>
      </c>
      <c r="FQ46" s="24">
        <v>64.245540000000005</v>
      </c>
      <c r="FR46" s="24">
        <v>63.575890000000001</v>
      </c>
      <c r="FS46" s="24">
        <v>0.44657029999999998</v>
      </c>
      <c r="FT46" s="24">
        <v>2.0740499999999999E-2</v>
      </c>
      <c r="FU46" s="24">
        <v>1.5746400000000001E-2</v>
      </c>
    </row>
    <row r="47" spans="1:177" x14ac:dyDescent="0.2">
      <c r="A47" s="14" t="s">
        <v>228</v>
      </c>
      <c r="B47" s="14" t="s">
        <v>0</v>
      </c>
      <c r="C47" s="14" t="s">
        <v>224</v>
      </c>
      <c r="D47" s="36" t="s">
        <v>243</v>
      </c>
      <c r="E47" s="25" t="s">
        <v>219</v>
      </c>
      <c r="F47" s="25">
        <v>860</v>
      </c>
      <c r="G47" s="24">
        <v>0.50241959999999997</v>
      </c>
      <c r="H47" s="24">
        <v>0.45118760000000002</v>
      </c>
      <c r="I47" s="24">
        <v>0.43230930000000001</v>
      </c>
      <c r="J47" s="24">
        <v>0.41133540000000002</v>
      </c>
      <c r="K47" s="24">
        <v>0.40640480000000001</v>
      </c>
      <c r="L47" s="24">
        <v>0.45793220000000001</v>
      </c>
      <c r="M47" s="24">
        <v>0.57474709999999996</v>
      </c>
      <c r="N47" s="24">
        <v>0.60407299999999997</v>
      </c>
      <c r="O47" s="24">
        <v>0.58436010000000005</v>
      </c>
      <c r="P47" s="24">
        <v>0.54953589999999997</v>
      </c>
      <c r="Q47" s="24">
        <v>0.53202329999999998</v>
      </c>
      <c r="R47" s="24">
        <v>0.51406430000000003</v>
      </c>
      <c r="S47" s="24">
        <v>0.52369880000000002</v>
      </c>
      <c r="T47" s="24">
        <v>0.56260589999999999</v>
      </c>
      <c r="U47" s="24">
        <v>0.57019810000000004</v>
      </c>
      <c r="V47" s="24">
        <v>0.5915281</v>
      </c>
      <c r="W47" s="24">
        <v>0.60228269999999995</v>
      </c>
      <c r="X47" s="24">
        <v>0.6538756</v>
      </c>
      <c r="Y47" s="24">
        <v>0.76117509999999999</v>
      </c>
      <c r="Z47" s="24">
        <v>0.84627359999999996</v>
      </c>
      <c r="AA47" s="24">
        <v>0.84862539999999997</v>
      </c>
      <c r="AB47" s="24">
        <v>0.79190510000000003</v>
      </c>
      <c r="AC47" s="24">
        <v>0.70049600000000001</v>
      </c>
      <c r="AD47" s="24">
        <v>0.59718599999999999</v>
      </c>
      <c r="AE47" s="24">
        <v>-0.11826159999999999</v>
      </c>
      <c r="AF47" s="24">
        <v>-0.1178941</v>
      </c>
      <c r="AG47" s="24">
        <v>-0.1090368</v>
      </c>
      <c r="AH47" s="24">
        <v>-0.1012658</v>
      </c>
      <c r="AI47" s="24">
        <v>-9.7152000000000002E-2</v>
      </c>
      <c r="AJ47" s="24">
        <v>-9.1477699999999995E-2</v>
      </c>
      <c r="AK47" s="24">
        <v>-9.0389899999999995E-2</v>
      </c>
      <c r="AL47" s="24">
        <v>-8.5052699999999995E-2</v>
      </c>
      <c r="AM47" s="24">
        <v>-4.34019E-2</v>
      </c>
      <c r="AN47" s="24">
        <v>-2.6859000000000001E-2</v>
      </c>
      <c r="AO47" s="24">
        <v>-7.8092999999999999E-3</v>
      </c>
      <c r="AP47" s="24">
        <v>-1.18152E-2</v>
      </c>
      <c r="AQ47" s="24">
        <v>-2.4220700000000001E-2</v>
      </c>
      <c r="AR47" s="24">
        <v>-2.0439700000000002E-2</v>
      </c>
      <c r="AS47" s="24">
        <v>-7.3987999999999996E-3</v>
      </c>
      <c r="AT47" s="24">
        <v>3.2089999999999999E-4</v>
      </c>
      <c r="AU47" s="24">
        <v>-1.7479000000000001E-2</v>
      </c>
      <c r="AV47" s="24">
        <v>-4.82567E-2</v>
      </c>
      <c r="AW47" s="24">
        <v>-6.2802700000000003E-2</v>
      </c>
      <c r="AX47" s="24">
        <v>-7.6716800000000002E-2</v>
      </c>
      <c r="AY47" s="24">
        <v>-8.6005100000000001E-2</v>
      </c>
      <c r="AZ47" s="24">
        <v>-6.4586199999999996E-2</v>
      </c>
      <c r="BA47" s="24">
        <v>-9.7222799999999998E-2</v>
      </c>
      <c r="BB47" s="24">
        <v>-9.6187499999999995E-2</v>
      </c>
      <c r="BC47" s="24">
        <v>-8.9912599999999995E-2</v>
      </c>
      <c r="BD47" s="24">
        <v>-8.7647699999999995E-2</v>
      </c>
      <c r="BE47" s="24">
        <v>-8.0403100000000005E-2</v>
      </c>
      <c r="BF47" s="24">
        <v>-7.6910900000000004E-2</v>
      </c>
      <c r="BG47" s="24">
        <v>-7.57047E-2</v>
      </c>
      <c r="BH47" s="24">
        <v>-6.8228499999999997E-2</v>
      </c>
      <c r="BI47" s="24">
        <v>-6.6414699999999993E-2</v>
      </c>
      <c r="BJ47" s="24">
        <v>-5.9263099999999999E-2</v>
      </c>
      <c r="BK47" s="24">
        <v>-2.0538799999999999E-2</v>
      </c>
      <c r="BL47" s="24">
        <v>-8.9008999999999998E-3</v>
      </c>
      <c r="BM47" s="24">
        <v>1.16551E-2</v>
      </c>
      <c r="BN47" s="24">
        <v>7.3784999999999996E-3</v>
      </c>
      <c r="BO47" s="24">
        <v>-5.2109000000000001E-3</v>
      </c>
      <c r="BP47" s="24">
        <v>1.191E-3</v>
      </c>
      <c r="BQ47" s="24">
        <v>1.4828300000000001E-2</v>
      </c>
      <c r="BR47" s="24">
        <v>2.1492600000000001E-2</v>
      </c>
      <c r="BS47" s="24">
        <v>-1.3439999999999999E-4</v>
      </c>
      <c r="BT47" s="24">
        <v>-2.7046799999999999E-2</v>
      </c>
      <c r="BU47" s="24">
        <v>-4.0588699999999998E-2</v>
      </c>
      <c r="BV47" s="24">
        <v>-5.0218600000000002E-2</v>
      </c>
      <c r="BW47" s="24">
        <v>-6.4826300000000003E-2</v>
      </c>
      <c r="BX47" s="24">
        <v>-4.7811899999999997E-2</v>
      </c>
      <c r="BY47" s="24">
        <v>-7.7896300000000002E-2</v>
      </c>
      <c r="BZ47" s="24">
        <v>-7.5715500000000005E-2</v>
      </c>
      <c r="CA47" s="24">
        <v>-7.0278199999999999E-2</v>
      </c>
      <c r="CB47" s="24">
        <v>-6.6699099999999997E-2</v>
      </c>
      <c r="CC47" s="24">
        <v>-6.05715E-2</v>
      </c>
      <c r="CD47" s="24">
        <v>-6.0042900000000003E-2</v>
      </c>
      <c r="CE47" s="24">
        <v>-6.0850300000000003E-2</v>
      </c>
      <c r="CF47" s="24">
        <v>-5.2126199999999998E-2</v>
      </c>
      <c r="CG47" s="24">
        <v>-4.98095E-2</v>
      </c>
      <c r="CH47" s="24">
        <v>-4.1401199999999999E-2</v>
      </c>
      <c r="CI47" s="24">
        <v>-4.7038000000000002E-3</v>
      </c>
      <c r="CJ47" s="24">
        <v>3.5366999999999998E-3</v>
      </c>
      <c r="CK47" s="24">
        <v>2.5136100000000001E-2</v>
      </c>
      <c r="CL47" s="24">
        <v>2.0671999999999999E-2</v>
      </c>
      <c r="CM47" s="24">
        <v>7.9552000000000008E-3</v>
      </c>
      <c r="CN47" s="24">
        <v>1.6172300000000001E-2</v>
      </c>
      <c r="CO47" s="24">
        <v>3.0222700000000002E-2</v>
      </c>
      <c r="CP47" s="24">
        <v>3.6156099999999997E-2</v>
      </c>
      <c r="CQ47" s="24">
        <v>1.1878400000000001E-2</v>
      </c>
      <c r="CR47" s="24">
        <v>-1.2356799999999999E-2</v>
      </c>
      <c r="CS47" s="24">
        <v>-2.5203400000000001E-2</v>
      </c>
      <c r="CT47" s="24">
        <v>-3.1866100000000001E-2</v>
      </c>
      <c r="CU47" s="24">
        <v>-5.0158000000000001E-2</v>
      </c>
      <c r="CV47" s="24">
        <v>-3.6193999999999997E-2</v>
      </c>
      <c r="CW47" s="24">
        <v>-6.4510799999999993E-2</v>
      </c>
      <c r="CX47" s="24">
        <v>-6.15367E-2</v>
      </c>
      <c r="CY47" s="24">
        <v>-5.06437E-2</v>
      </c>
      <c r="CZ47" s="24">
        <v>-4.5750600000000002E-2</v>
      </c>
      <c r="DA47" s="24">
        <v>-4.0739900000000003E-2</v>
      </c>
      <c r="DB47" s="24">
        <v>-4.3174799999999999E-2</v>
      </c>
      <c r="DC47" s="24">
        <v>-4.5995899999999999E-2</v>
      </c>
      <c r="DD47" s="24">
        <v>-3.6023899999999998E-2</v>
      </c>
      <c r="DE47" s="24">
        <v>-3.3204400000000002E-2</v>
      </c>
      <c r="DF47" s="24">
        <v>-2.3539399999999999E-2</v>
      </c>
      <c r="DG47" s="24">
        <v>1.11311E-2</v>
      </c>
      <c r="DH47" s="24">
        <v>1.59744E-2</v>
      </c>
      <c r="DI47" s="24">
        <v>3.8617100000000001E-2</v>
      </c>
      <c r="DJ47" s="24">
        <v>3.3965500000000003E-2</v>
      </c>
      <c r="DK47" s="24">
        <v>2.1121299999999999E-2</v>
      </c>
      <c r="DL47" s="24">
        <v>3.1153699999999999E-2</v>
      </c>
      <c r="DM47" s="24">
        <v>4.5617100000000001E-2</v>
      </c>
      <c r="DN47" s="24">
        <v>5.0819499999999997E-2</v>
      </c>
      <c r="DO47" s="24">
        <v>2.3891200000000001E-2</v>
      </c>
      <c r="DP47" s="24">
        <v>2.3330999999999998E-3</v>
      </c>
      <c r="DQ47" s="24">
        <v>-9.8180999999999997E-3</v>
      </c>
      <c r="DR47" s="24">
        <v>-1.3513499999999999E-2</v>
      </c>
      <c r="DS47" s="24">
        <v>-3.5489699999999999E-2</v>
      </c>
      <c r="DT47" s="24">
        <v>-2.4576199999999999E-2</v>
      </c>
      <c r="DU47" s="24">
        <v>-5.1125299999999999E-2</v>
      </c>
      <c r="DV47" s="24">
        <v>-4.7357799999999999E-2</v>
      </c>
      <c r="DW47" s="24">
        <v>-2.2294700000000001E-2</v>
      </c>
      <c r="DX47" s="24">
        <v>-1.5504199999999999E-2</v>
      </c>
      <c r="DY47" s="24">
        <v>-1.2106199999999999E-2</v>
      </c>
      <c r="DZ47" s="24">
        <v>-1.8819900000000001E-2</v>
      </c>
      <c r="EA47" s="24">
        <v>-2.4548500000000001E-2</v>
      </c>
      <c r="EB47" s="24">
        <v>-1.2774799999999999E-2</v>
      </c>
      <c r="EC47" s="24">
        <v>-9.2291999999999999E-3</v>
      </c>
      <c r="ED47" s="24">
        <v>2.2503000000000002E-3</v>
      </c>
      <c r="EE47" s="24">
        <v>3.3994299999999998E-2</v>
      </c>
      <c r="EF47" s="24">
        <v>3.3932400000000001E-2</v>
      </c>
      <c r="EG47" s="24">
        <v>5.8081500000000001E-2</v>
      </c>
      <c r="EH47" s="24">
        <v>5.31593E-2</v>
      </c>
      <c r="EI47" s="24">
        <v>4.0131100000000003E-2</v>
      </c>
      <c r="EJ47" s="24">
        <v>5.2784400000000002E-2</v>
      </c>
      <c r="EK47" s="24">
        <v>6.7844199999999993E-2</v>
      </c>
      <c r="EL47" s="24">
        <v>7.1991200000000005E-2</v>
      </c>
      <c r="EM47" s="24">
        <v>4.1235800000000003E-2</v>
      </c>
      <c r="EN47" s="24">
        <v>2.3543100000000001E-2</v>
      </c>
      <c r="EO47" s="24">
        <v>1.23959E-2</v>
      </c>
      <c r="EP47" s="24">
        <v>1.2984600000000001E-2</v>
      </c>
      <c r="EQ47" s="24">
        <v>-1.43109E-2</v>
      </c>
      <c r="ER47" s="24">
        <v>-7.8018000000000002E-3</v>
      </c>
      <c r="ES47" s="24">
        <v>-3.1798699999999999E-2</v>
      </c>
      <c r="ET47" s="24">
        <v>-2.6885800000000001E-2</v>
      </c>
      <c r="EU47" s="24">
        <v>55.195079999999997</v>
      </c>
      <c r="EV47" s="24">
        <v>54.31288</v>
      </c>
      <c r="EW47" s="24">
        <v>53.457599999999999</v>
      </c>
      <c r="EX47" s="24">
        <v>53.037050000000001</v>
      </c>
      <c r="EY47" s="24">
        <v>52.378869999999999</v>
      </c>
      <c r="EZ47" s="24">
        <v>51.918089999999999</v>
      </c>
      <c r="FA47" s="24">
        <v>51.54298</v>
      </c>
      <c r="FB47" s="24">
        <v>51.864829999999998</v>
      </c>
      <c r="FC47" s="24">
        <v>56.001739999999998</v>
      </c>
      <c r="FD47" s="24">
        <v>60.695509999999999</v>
      </c>
      <c r="FE47" s="24">
        <v>65.031260000000003</v>
      </c>
      <c r="FF47" s="24">
        <v>68.191890000000001</v>
      </c>
      <c r="FG47" s="24">
        <v>69.918670000000006</v>
      </c>
      <c r="FH47" s="24">
        <v>70.585239999999999</v>
      </c>
      <c r="FI47" s="24">
        <v>70.497829999999993</v>
      </c>
      <c r="FJ47" s="24">
        <v>69.738349999999997</v>
      </c>
      <c r="FK47" s="24">
        <v>68.724170000000001</v>
      </c>
      <c r="FL47" s="24">
        <v>67.185239999999993</v>
      </c>
      <c r="FM47" s="24">
        <v>64.768739999999994</v>
      </c>
      <c r="FN47" s="24">
        <v>61.925330000000002</v>
      </c>
      <c r="FO47" s="24">
        <v>59.680459999999997</v>
      </c>
      <c r="FP47" s="24">
        <v>58.384369999999997</v>
      </c>
      <c r="FQ47" s="24">
        <v>57.24689</v>
      </c>
      <c r="FR47" s="24">
        <v>56.362369999999999</v>
      </c>
      <c r="FS47" s="24">
        <v>0.45542310000000003</v>
      </c>
      <c r="FT47" s="24">
        <v>1.8416399999999999E-2</v>
      </c>
      <c r="FU47" s="24">
        <v>2.4234700000000001E-2</v>
      </c>
    </row>
    <row r="48" spans="1:177" x14ac:dyDescent="0.2">
      <c r="A48" s="14" t="s">
        <v>228</v>
      </c>
      <c r="B48" s="14" t="s">
        <v>0</v>
      </c>
      <c r="C48" s="14" t="s">
        <v>224</v>
      </c>
      <c r="D48" s="36" t="s">
        <v>243</v>
      </c>
      <c r="E48" s="25" t="s">
        <v>220</v>
      </c>
      <c r="F48" s="25">
        <v>484</v>
      </c>
      <c r="G48" s="24">
        <v>0.29505949999999997</v>
      </c>
      <c r="H48" s="24">
        <v>0.27641900000000003</v>
      </c>
      <c r="I48" s="24">
        <v>0.26993270000000003</v>
      </c>
      <c r="J48" s="24">
        <v>0.25273129999999999</v>
      </c>
      <c r="K48" s="24">
        <v>0.2415612</v>
      </c>
      <c r="L48" s="24">
        <v>0.25559730000000003</v>
      </c>
      <c r="M48" s="24">
        <v>0.32450180000000001</v>
      </c>
      <c r="N48" s="24">
        <v>0.34766970000000003</v>
      </c>
      <c r="O48" s="24">
        <v>0.36553200000000002</v>
      </c>
      <c r="P48" s="24">
        <v>0.33797860000000002</v>
      </c>
      <c r="Q48" s="24">
        <v>0.32506659999999998</v>
      </c>
      <c r="R48" s="24">
        <v>0.31668950000000001</v>
      </c>
      <c r="S48" s="24">
        <v>0.3297274</v>
      </c>
      <c r="T48" s="24">
        <v>0.37084339999999999</v>
      </c>
      <c r="U48" s="24">
        <v>0.36662519999999998</v>
      </c>
      <c r="V48" s="24">
        <v>0.37328749999999999</v>
      </c>
      <c r="W48" s="24">
        <v>0.36307030000000001</v>
      </c>
      <c r="X48" s="24">
        <v>0.38279039999999998</v>
      </c>
      <c r="Y48" s="24">
        <v>0.4471078</v>
      </c>
      <c r="Z48" s="24">
        <v>0.48197030000000002</v>
      </c>
      <c r="AA48" s="24">
        <v>0.47743600000000003</v>
      </c>
      <c r="AB48" s="24">
        <v>0.44491340000000001</v>
      </c>
      <c r="AC48" s="24">
        <v>0.41133579999999997</v>
      </c>
      <c r="AD48" s="24">
        <v>0.35468719999999998</v>
      </c>
      <c r="AE48" s="24">
        <v>-0.12094149999999999</v>
      </c>
      <c r="AF48" s="24">
        <v>-0.1172171</v>
      </c>
      <c r="AG48" s="24">
        <v>-0.1021669</v>
      </c>
      <c r="AH48" s="24">
        <v>-9.0402700000000003E-2</v>
      </c>
      <c r="AI48" s="24">
        <v>-8.5606299999999996E-2</v>
      </c>
      <c r="AJ48" s="24">
        <v>-8.7128300000000006E-2</v>
      </c>
      <c r="AK48" s="24">
        <v>-8.5778199999999999E-2</v>
      </c>
      <c r="AL48" s="24">
        <v>-8.3968500000000001E-2</v>
      </c>
      <c r="AM48" s="24">
        <v>-5.3719500000000003E-2</v>
      </c>
      <c r="AN48" s="24">
        <v>-2.53782E-2</v>
      </c>
      <c r="AO48" s="24">
        <v>-1.36919E-2</v>
      </c>
      <c r="AP48" s="24">
        <v>-9.9688999999999993E-3</v>
      </c>
      <c r="AQ48" s="24">
        <v>-1.5681500000000001E-2</v>
      </c>
      <c r="AR48" s="24">
        <v>-6.5953000000000001E-3</v>
      </c>
      <c r="AS48" s="24">
        <v>2.0986999999999998E-3</v>
      </c>
      <c r="AT48" s="24">
        <v>1.5632900000000002E-2</v>
      </c>
      <c r="AU48" s="24">
        <v>-9.3451000000000003E-3</v>
      </c>
      <c r="AV48" s="24">
        <v>-3.4748300000000003E-2</v>
      </c>
      <c r="AW48" s="24">
        <v>-5.6716799999999998E-2</v>
      </c>
      <c r="AX48" s="24">
        <v>-8.2983299999999996E-2</v>
      </c>
      <c r="AY48" s="24">
        <v>-7.4417700000000003E-2</v>
      </c>
      <c r="AZ48" s="24">
        <v>-5.4786899999999999E-2</v>
      </c>
      <c r="BA48" s="24">
        <v>-8.3487099999999995E-2</v>
      </c>
      <c r="BB48" s="24">
        <v>-8.7647699999999995E-2</v>
      </c>
      <c r="BC48" s="24">
        <v>-9.1897300000000001E-2</v>
      </c>
      <c r="BD48" s="24">
        <v>-8.5621600000000006E-2</v>
      </c>
      <c r="BE48" s="24">
        <v>-7.2820399999999993E-2</v>
      </c>
      <c r="BF48" s="24">
        <v>-6.6190700000000005E-2</v>
      </c>
      <c r="BG48" s="24">
        <v>-6.5020499999999995E-2</v>
      </c>
      <c r="BH48" s="24">
        <v>-6.5416799999999997E-2</v>
      </c>
      <c r="BI48" s="24">
        <v>-6.3441800000000007E-2</v>
      </c>
      <c r="BJ48" s="24">
        <v>-5.9661899999999997E-2</v>
      </c>
      <c r="BK48" s="24">
        <v>-3.43199E-2</v>
      </c>
      <c r="BL48" s="24">
        <v>-9.9398999999999998E-3</v>
      </c>
      <c r="BM48" s="24">
        <v>3.7761000000000001E-3</v>
      </c>
      <c r="BN48" s="24">
        <v>7.5646000000000003E-3</v>
      </c>
      <c r="BO48" s="24">
        <v>1.6098E-3</v>
      </c>
      <c r="BP48" s="24">
        <v>1.3891300000000001E-2</v>
      </c>
      <c r="BQ48" s="24">
        <v>2.36863E-2</v>
      </c>
      <c r="BR48" s="24">
        <v>3.5306900000000002E-2</v>
      </c>
      <c r="BS48" s="24">
        <v>6.2408000000000003E-3</v>
      </c>
      <c r="BT48" s="24">
        <v>-1.37544E-2</v>
      </c>
      <c r="BU48" s="24">
        <v>-3.4721099999999998E-2</v>
      </c>
      <c r="BV48" s="24">
        <v>-5.8480600000000001E-2</v>
      </c>
      <c r="BW48" s="24">
        <v>-5.5685900000000003E-2</v>
      </c>
      <c r="BX48" s="24">
        <v>-4.2196499999999998E-2</v>
      </c>
      <c r="BY48" s="24">
        <v>-6.6447699999999998E-2</v>
      </c>
      <c r="BZ48" s="24">
        <v>-6.8265199999999998E-2</v>
      </c>
      <c r="CA48" s="24">
        <v>-7.1781300000000006E-2</v>
      </c>
      <c r="CB48" s="24">
        <v>-6.3738500000000003E-2</v>
      </c>
      <c r="CC48" s="24">
        <v>-5.2495100000000003E-2</v>
      </c>
      <c r="CD48" s="24">
        <v>-4.9421600000000003E-2</v>
      </c>
      <c r="CE48" s="24">
        <v>-5.0762799999999997E-2</v>
      </c>
      <c r="CF48" s="24">
        <v>-5.0379500000000001E-2</v>
      </c>
      <c r="CG48" s="24">
        <v>-4.7971699999999999E-2</v>
      </c>
      <c r="CH48" s="24">
        <v>-4.2827299999999999E-2</v>
      </c>
      <c r="CI48" s="24">
        <v>-2.0883800000000001E-2</v>
      </c>
      <c r="CJ48" s="24">
        <v>7.5259999999999997E-4</v>
      </c>
      <c r="CK48" s="24">
        <v>1.5874300000000001E-2</v>
      </c>
      <c r="CL48" s="24">
        <v>1.9708199999999999E-2</v>
      </c>
      <c r="CM48" s="24">
        <v>1.35858E-2</v>
      </c>
      <c r="CN48" s="24">
        <v>2.8080299999999999E-2</v>
      </c>
      <c r="CO48" s="24">
        <v>3.8637900000000003E-2</v>
      </c>
      <c r="CP48" s="24">
        <v>4.8932999999999997E-2</v>
      </c>
      <c r="CQ48" s="24">
        <v>1.7035600000000001E-2</v>
      </c>
      <c r="CR48" s="24">
        <v>7.8589999999999997E-4</v>
      </c>
      <c r="CS48" s="24">
        <v>-1.9487000000000001E-2</v>
      </c>
      <c r="CT48" s="24">
        <v>-4.1510100000000001E-2</v>
      </c>
      <c r="CU48" s="24">
        <v>-4.2712199999999999E-2</v>
      </c>
      <c r="CV48" s="24">
        <v>-3.3476400000000003E-2</v>
      </c>
      <c r="CW48" s="24">
        <v>-5.4646399999999998E-2</v>
      </c>
      <c r="CX48" s="24">
        <v>-5.4840899999999998E-2</v>
      </c>
      <c r="CY48" s="24">
        <v>-5.1665299999999997E-2</v>
      </c>
      <c r="CZ48" s="24">
        <v>-4.1855499999999997E-2</v>
      </c>
      <c r="DA48" s="24">
        <v>-3.2169799999999998E-2</v>
      </c>
      <c r="DB48" s="24">
        <v>-3.2652500000000001E-2</v>
      </c>
      <c r="DC48" s="24">
        <v>-3.6505099999999999E-2</v>
      </c>
      <c r="DD48" s="24">
        <v>-3.5342199999999997E-2</v>
      </c>
      <c r="DE48" s="24">
        <v>-3.2501599999999999E-2</v>
      </c>
      <c r="DF48" s="24">
        <v>-2.5992600000000001E-2</v>
      </c>
      <c r="DG48" s="24">
        <v>-7.4476999999999998E-3</v>
      </c>
      <c r="DH48" s="24">
        <v>1.14451E-2</v>
      </c>
      <c r="DI48" s="24">
        <v>2.79726E-2</v>
      </c>
      <c r="DJ48" s="24">
        <v>3.1851900000000002E-2</v>
      </c>
      <c r="DK48" s="24">
        <v>2.55617E-2</v>
      </c>
      <c r="DL48" s="24">
        <v>4.2269300000000003E-2</v>
      </c>
      <c r="DM48" s="24">
        <v>5.3589400000000002E-2</v>
      </c>
      <c r="DN48" s="24">
        <v>6.2559199999999995E-2</v>
      </c>
      <c r="DO48" s="24">
        <v>2.7830299999999999E-2</v>
      </c>
      <c r="DP48" s="24">
        <v>1.5326299999999999E-2</v>
      </c>
      <c r="DQ48" s="24">
        <v>-4.2529000000000004E-3</v>
      </c>
      <c r="DR48" s="24">
        <v>-2.4539499999999999E-2</v>
      </c>
      <c r="DS48" s="24">
        <v>-2.97386E-2</v>
      </c>
      <c r="DT48" s="24">
        <v>-2.4756299999999998E-2</v>
      </c>
      <c r="DU48" s="24">
        <v>-4.2845000000000001E-2</v>
      </c>
      <c r="DV48" s="24">
        <v>-4.1416700000000001E-2</v>
      </c>
      <c r="DW48" s="24">
        <v>-2.2621100000000002E-2</v>
      </c>
      <c r="DX48" s="24">
        <v>-1.026E-2</v>
      </c>
      <c r="DY48" s="24">
        <v>-2.8232999999999999E-3</v>
      </c>
      <c r="DZ48" s="24">
        <v>-8.4405999999999995E-3</v>
      </c>
      <c r="EA48" s="24">
        <v>-1.5919200000000001E-2</v>
      </c>
      <c r="EB48" s="24">
        <v>-1.3630700000000001E-2</v>
      </c>
      <c r="EC48" s="24">
        <v>-1.0165199999999999E-2</v>
      </c>
      <c r="ED48" s="24">
        <v>-1.6861000000000001E-3</v>
      </c>
      <c r="EE48" s="24">
        <v>1.19518E-2</v>
      </c>
      <c r="EF48" s="24">
        <v>2.6883399999999998E-2</v>
      </c>
      <c r="EG48" s="24">
        <v>4.5440500000000002E-2</v>
      </c>
      <c r="EH48" s="24">
        <v>4.9385400000000003E-2</v>
      </c>
      <c r="EI48" s="24">
        <v>4.2853000000000002E-2</v>
      </c>
      <c r="EJ48" s="24">
        <v>6.2755900000000003E-2</v>
      </c>
      <c r="EK48" s="24">
        <v>7.5177099999999997E-2</v>
      </c>
      <c r="EL48" s="24">
        <v>8.2233200000000006E-2</v>
      </c>
      <c r="EM48" s="24">
        <v>4.3416299999999998E-2</v>
      </c>
      <c r="EN48" s="24">
        <v>3.6320199999999997E-2</v>
      </c>
      <c r="EO48" s="24">
        <v>1.77427E-2</v>
      </c>
      <c r="EP48" s="24">
        <v>-3.68E-5</v>
      </c>
      <c r="EQ48" s="24">
        <v>-1.1006699999999999E-2</v>
      </c>
      <c r="ER48" s="24">
        <v>-1.21659E-2</v>
      </c>
      <c r="ES48" s="24">
        <v>-2.5805600000000001E-2</v>
      </c>
      <c r="ET48" s="24">
        <v>-2.2034100000000001E-2</v>
      </c>
      <c r="EU48" s="24">
        <v>56.038330000000002</v>
      </c>
      <c r="EV48" s="24">
        <v>55.30256</v>
      </c>
      <c r="EW48" s="24">
        <v>54.52149</v>
      </c>
      <c r="EX48" s="24">
        <v>54.132980000000003</v>
      </c>
      <c r="EY48" s="24">
        <v>53.569690000000001</v>
      </c>
      <c r="EZ48" s="24">
        <v>53.125430000000001</v>
      </c>
      <c r="FA48" s="24">
        <v>52.772359999999999</v>
      </c>
      <c r="FB48" s="24">
        <v>53.215449999999997</v>
      </c>
      <c r="FC48" s="24">
        <v>57.24042</v>
      </c>
      <c r="FD48" s="24">
        <v>61.596980000000002</v>
      </c>
      <c r="FE48" s="24">
        <v>65.534840000000003</v>
      </c>
      <c r="FF48" s="24">
        <v>68.438450000000003</v>
      </c>
      <c r="FG48" s="24">
        <v>69.744479999999996</v>
      </c>
      <c r="FH48" s="24">
        <v>70.292689999999993</v>
      </c>
      <c r="FI48" s="24">
        <v>70.04007</v>
      </c>
      <c r="FJ48" s="24">
        <v>69.239840000000001</v>
      </c>
      <c r="FK48" s="24">
        <v>68.307789999999997</v>
      </c>
      <c r="FL48" s="24">
        <v>66.993030000000005</v>
      </c>
      <c r="FM48" s="24">
        <v>64.677120000000002</v>
      </c>
      <c r="FN48" s="24">
        <v>62.213120000000004</v>
      </c>
      <c r="FO48" s="24">
        <v>60.239260000000002</v>
      </c>
      <c r="FP48" s="24">
        <v>59.087690000000002</v>
      </c>
      <c r="FQ48" s="24">
        <v>58.145760000000003</v>
      </c>
      <c r="FR48" s="24">
        <v>57.235190000000003</v>
      </c>
      <c r="FS48" s="24">
        <v>0.41644350000000002</v>
      </c>
      <c r="FT48" s="24">
        <v>1.58827E-2</v>
      </c>
      <c r="FU48" s="24">
        <v>2.3350300000000001E-2</v>
      </c>
    </row>
    <row r="49" spans="1:177" x14ac:dyDescent="0.2">
      <c r="A49" s="14" t="s">
        <v>228</v>
      </c>
      <c r="B49" s="14" t="s">
        <v>0</v>
      </c>
      <c r="C49" s="14" t="s">
        <v>224</v>
      </c>
      <c r="D49" s="36" t="s">
        <v>243</v>
      </c>
      <c r="E49" s="25" t="s">
        <v>221</v>
      </c>
      <c r="F49" s="25">
        <v>376</v>
      </c>
      <c r="G49" s="24">
        <v>0.21216989999999999</v>
      </c>
      <c r="H49" s="24">
        <v>0.17988370000000001</v>
      </c>
      <c r="I49" s="24">
        <v>0.1672167</v>
      </c>
      <c r="J49" s="24">
        <v>0.16203290000000001</v>
      </c>
      <c r="K49" s="24">
        <v>0.1669776</v>
      </c>
      <c r="L49" s="24">
        <v>0.2026075</v>
      </c>
      <c r="M49" s="24">
        <v>0.25071139999999997</v>
      </c>
      <c r="N49" s="24">
        <v>0.25934119999999999</v>
      </c>
      <c r="O49" s="24">
        <v>0.2278039</v>
      </c>
      <c r="P49" s="24">
        <v>0.21830040000000001</v>
      </c>
      <c r="Q49" s="24">
        <v>0.21381749999999999</v>
      </c>
      <c r="R49" s="24">
        <v>0.20423240000000001</v>
      </c>
      <c r="S49" s="24">
        <v>0.20254369999999999</v>
      </c>
      <c r="T49" s="24">
        <v>0.2052561</v>
      </c>
      <c r="U49" s="24">
        <v>0.21451709999999999</v>
      </c>
      <c r="V49" s="24">
        <v>0.2281376</v>
      </c>
      <c r="W49" s="24">
        <v>0.24479300000000001</v>
      </c>
      <c r="X49" s="24">
        <v>0.27301920000000002</v>
      </c>
      <c r="Y49" s="24">
        <v>0.31767869999999998</v>
      </c>
      <c r="Z49" s="24">
        <v>0.3671295</v>
      </c>
      <c r="AA49" s="24">
        <v>0.37275249999999999</v>
      </c>
      <c r="AB49" s="24">
        <v>0.34811039999999999</v>
      </c>
      <c r="AC49" s="24">
        <v>0.29379739999999999</v>
      </c>
      <c r="AD49" s="24">
        <v>0.24785299999999999</v>
      </c>
      <c r="AE49" s="24">
        <v>-2.0193300000000001E-2</v>
      </c>
      <c r="AF49" s="24">
        <v>-2.44149E-2</v>
      </c>
      <c r="AG49" s="24">
        <v>-2.9554199999999999E-2</v>
      </c>
      <c r="AH49" s="24">
        <v>-3.1597500000000001E-2</v>
      </c>
      <c r="AI49" s="24">
        <v>-3.0580900000000001E-2</v>
      </c>
      <c r="AJ49" s="24">
        <v>-2.4800099999999999E-2</v>
      </c>
      <c r="AK49" s="24">
        <v>-2.56721E-2</v>
      </c>
      <c r="AL49" s="24">
        <v>-2.23486E-2</v>
      </c>
      <c r="AM49" s="24">
        <v>-9.3778000000000004E-3</v>
      </c>
      <c r="AN49" s="24">
        <v>-1.4405100000000001E-2</v>
      </c>
      <c r="AO49" s="24">
        <v>-6.7470999999999998E-3</v>
      </c>
      <c r="AP49" s="24">
        <v>-1.30794E-2</v>
      </c>
      <c r="AQ49" s="24">
        <v>-1.9335000000000001E-2</v>
      </c>
      <c r="AR49" s="24">
        <v>-2.33475E-2</v>
      </c>
      <c r="AS49" s="24">
        <v>-1.9436599999999998E-2</v>
      </c>
      <c r="AT49" s="24">
        <v>-2.3050399999999999E-2</v>
      </c>
      <c r="AU49" s="24">
        <v>-1.8244699999999999E-2</v>
      </c>
      <c r="AV49" s="24">
        <v>-2.74515E-2</v>
      </c>
      <c r="AW49" s="24">
        <v>-2.2732599999999999E-2</v>
      </c>
      <c r="AX49" s="24">
        <v>-1.68256E-2</v>
      </c>
      <c r="AY49" s="24">
        <v>-2.8240999999999999E-2</v>
      </c>
      <c r="AZ49" s="24">
        <v>-2.2676499999999999E-2</v>
      </c>
      <c r="BA49" s="24">
        <v>-3.07721E-2</v>
      </c>
      <c r="BB49" s="24">
        <v>-2.6119799999999999E-2</v>
      </c>
      <c r="BC49" s="24">
        <v>-1.05337E-2</v>
      </c>
      <c r="BD49" s="24">
        <v>-1.52791E-2</v>
      </c>
      <c r="BE49" s="24">
        <v>-2.00743E-2</v>
      </c>
      <c r="BF49" s="24">
        <v>-2.21464E-2</v>
      </c>
      <c r="BG49" s="24">
        <v>-2.1168200000000002E-2</v>
      </c>
      <c r="BH49" s="24">
        <v>-1.35684E-2</v>
      </c>
      <c r="BI49" s="24">
        <v>-1.4142099999999999E-2</v>
      </c>
      <c r="BJ49" s="24">
        <v>-1.02358E-2</v>
      </c>
      <c r="BK49" s="24">
        <v>3.6278E-3</v>
      </c>
      <c r="BL49" s="24">
        <v>-4.3004000000000002E-3</v>
      </c>
      <c r="BM49" s="24">
        <v>3.5412E-3</v>
      </c>
      <c r="BN49" s="24">
        <v>-3.3322999999999998E-3</v>
      </c>
      <c r="BO49" s="24">
        <v>-9.6617999999999999E-3</v>
      </c>
      <c r="BP49" s="24">
        <v>-1.33647E-2</v>
      </c>
      <c r="BQ49" s="24">
        <v>-9.7058000000000005E-3</v>
      </c>
      <c r="BR49" s="24">
        <v>-1.2723099999999999E-2</v>
      </c>
      <c r="BS49" s="24">
        <v>-9.0696000000000006E-3</v>
      </c>
      <c r="BT49" s="24">
        <v>-1.8805800000000001E-2</v>
      </c>
      <c r="BU49" s="24">
        <v>-1.3783399999999999E-2</v>
      </c>
      <c r="BV49" s="24">
        <v>-3.4616999999999998E-3</v>
      </c>
      <c r="BW49" s="24">
        <v>-1.6961199999999999E-2</v>
      </c>
      <c r="BX49" s="24">
        <v>-1.1886900000000001E-2</v>
      </c>
      <c r="BY49" s="24">
        <v>-2.04558E-2</v>
      </c>
      <c r="BZ49" s="24">
        <v>-1.6709499999999999E-2</v>
      </c>
      <c r="CA49" s="24">
        <v>-3.8435000000000001E-3</v>
      </c>
      <c r="CB49" s="24">
        <v>-8.9516999999999999E-3</v>
      </c>
      <c r="CC49" s="24">
        <v>-1.35085E-2</v>
      </c>
      <c r="CD49" s="24">
        <v>-1.56005E-2</v>
      </c>
      <c r="CE49" s="24">
        <v>-1.46491E-2</v>
      </c>
      <c r="CF49" s="24">
        <v>-5.7892999999999998E-3</v>
      </c>
      <c r="CG49" s="24">
        <v>-6.1564999999999996E-3</v>
      </c>
      <c r="CH49" s="24">
        <v>-1.8464E-3</v>
      </c>
      <c r="CI49" s="24">
        <v>1.2635499999999999E-2</v>
      </c>
      <c r="CJ49" s="24">
        <v>2.6981000000000002E-3</v>
      </c>
      <c r="CK49" s="24">
        <v>1.06669E-2</v>
      </c>
      <c r="CL49" s="24">
        <v>3.4185000000000001E-3</v>
      </c>
      <c r="CM49" s="24">
        <v>-2.9621000000000001E-3</v>
      </c>
      <c r="CN49" s="24">
        <v>-6.4505999999999999E-3</v>
      </c>
      <c r="CO49" s="24">
        <v>-2.9662999999999998E-3</v>
      </c>
      <c r="CP49" s="24">
        <v>-5.5703999999999997E-3</v>
      </c>
      <c r="CQ49" s="24">
        <v>-2.715E-3</v>
      </c>
      <c r="CR49" s="24">
        <v>-1.2817800000000001E-2</v>
      </c>
      <c r="CS49" s="24">
        <v>-7.5852000000000003E-3</v>
      </c>
      <c r="CT49" s="24">
        <v>5.7940999999999999E-3</v>
      </c>
      <c r="CU49" s="24">
        <v>-9.1488999999999997E-3</v>
      </c>
      <c r="CV49" s="24">
        <v>-4.4140000000000004E-3</v>
      </c>
      <c r="CW49" s="24">
        <v>-1.3310799999999999E-2</v>
      </c>
      <c r="CX49" s="24">
        <v>-1.01919E-2</v>
      </c>
      <c r="CY49" s="24">
        <v>2.8465999999999999E-3</v>
      </c>
      <c r="CZ49" s="24">
        <v>-2.6242000000000001E-3</v>
      </c>
      <c r="DA49" s="24">
        <v>-6.9426999999999996E-3</v>
      </c>
      <c r="DB49" s="24">
        <v>-9.0547000000000006E-3</v>
      </c>
      <c r="DC49" s="24">
        <v>-8.1299000000000007E-3</v>
      </c>
      <c r="DD49" s="24">
        <v>1.9897000000000001E-3</v>
      </c>
      <c r="DE49" s="24">
        <v>1.8291E-3</v>
      </c>
      <c r="DF49" s="24">
        <v>6.5428999999999999E-3</v>
      </c>
      <c r="DG49" s="24">
        <v>2.1643200000000001E-2</v>
      </c>
      <c r="DH49" s="24">
        <v>9.6965999999999997E-3</v>
      </c>
      <c r="DI49" s="24">
        <v>1.7792499999999999E-2</v>
      </c>
      <c r="DJ49" s="24">
        <v>1.0169299999999999E-2</v>
      </c>
      <c r="DK49" s="24">
        <v>3.7374999999999999E-3</v>
      </c>
      <c r="DL49" s="24">
        <v>4.6349999999999999E-4</v>
      </c>
      <c r="DM49" s="24">
        <v>3.7732999999999998E-3</v>
      </c>
      <c r="DN49" s="24">
        <v>1.5823E-3</v>
      </c>
      <c r="DO49" s="24">
        <v>3.6396000000000002E-3</v>
      </c>
      <c r="DP49" s="24">
        <v>-6.8297999999999996E-3</v>
      </c>
      <c r="DQ49" s="24">
        <v>-1.387E-3</v>
      </c>
      <c r="DR49" s="24">
        <v>1.50499E-2</v>
      </c>
      <c r="DS49" s="24">
        <v>-1.3366000000000001E-3</v>
      </c>
      <c r="DT49" s="24">
        <v>3.0588999999999998E-3</v>
      </c>
      <c r="DU49" s="24">
        <v>-6.1657999999999999E-3</v>
      </c>
      <c r="DV49" s="24">
        <v>-3.6744E-3</v>
      </c>
      <c r="DW49" s="24">
        <v>1.25062E-2</v>
      </c>
      <c r="DX49" s="24">
        <v>6.5116000000000002E-3</v>
      </c>
      <c r="DY49" s="24">
        <v>2.5371999999999999E-3</v>
      </c>
      <c r="DZ49" s="24">
        <v>3.9639999999999999E-4</v>
      </c>
      <c r="EA49" s="24">
        <v>1.2828E-3</v>
      </c>
      <c r="EB49" s="24">
        <v>1.3221399999999999E-2</v>
      </c>
      <c r="EC49" s="24">
        <v>1.33591E-2</v>
      </c>
      <c r="ED49" s="24">
        <v>1.8655700000000001E-2</v>
      </c>
      <c r="EE49" s="24">
        <v>3.46488E-2</v>
      </c>
      <c r="EF49" s="24">
        <v>1.98014E-2</v>
      </c>
      <c r="EG49" s="24">
        <v>2.80808E-2</v>
      </c>
      <c r="EH49" s="24">
        <v>1.9916400000000001E-2</v>
      </c>
      <c r="EI49" s="24">
        <v>1.3410699999999999E-2</v>
      </c>
      <c r="EJ49" s="24">
        <v>1.04464E-2</v>
      </c>
      <c r="EK49" s="24">
        <v>1.35041E-2</v>
      </c>
      <c r="EL49" s="24">
        <v>1.19097E-2</v>
      </c>
      <c r="EM49" s="24">
        <v>1.28147E-2</v>
      </c>
      <c r="EN49" s="24">
        <v>1.8159000000000001E-3</v>
      </c>
      <c r="EO49" s="24">
        <v>7.5621999999999998E-3</v>
      </c>
      <c r="EP49" s="24">
        <v>2.8413899999999999E-2</v>
      </c>
      <c r="EQ49" s="24">
        <v>9.9431999999999993E-3</v>
      </c>
      <c r="ER49" s="24">
        <v>1.3848600000000001E-2</v>
      </c>
      <c r="ES49" s="24">
        <v>4.1504000000000003E-3</v>
      </c>
      <c r="ET49" s="24">
        <v>5.7359000000000004E-3</v>
      </c>
      <c r="EU49" s="24">
        <v>54.357190000000003</v>
      </c>
      <c r="EV49" s="24">
        <v>53.32949</v>
      </c>
      <c r="EW49" s="24">
        <v>52.400460000000002</v>
      </c>
      <c r="EX49" s="24">
        <v>51.948070000000001</v>
      </c>
      <c r="EY49" s="24">
        <v>51.195610000000002</v>
      </c>
      <c r="EZ49" s="24">
        <v>50.718409999999999</v>
      </c>
      <c r="FA49" s="24">
        <v>50.32141</v>
      </c>
      <c r="FB49" s="24">
        <v>50.522790000000001</v>
      </c>
      <c r="FC49" s="24">
        <v>54.770919999999997</v>
      </c>
      <c r="FD49" s="24">
        <v>59.799770000000002</v>
      </c>
      <c r="FE49" s="24">
        <v>64.530869999999993</v>
      </c>
      <c r="FF49" s="24">
        <v>67.946910000000003</v>
      </c>
      <c r="FG49" s="24">
        <v>70.091750000000005</v>
      </c>
      <c r="FH49" s="24">
        <v>70.87594</v>
      </c>
      <c r="FI49" s="24">
        <v>70.952680000000001</v>
      </c>
      <c r="FJ49" s="24">
        <v>70.233699999999999</v>
      </c>
      <c r="FK49" s="24">
        <v>69.137910000000005</v>
      </c>
      <c r="FL49" s="24">
        <v>67.376230000000007</v>
      </c>
      <c r="FM49" s="24">
        <v>64.859780000000001</v>
      </c>
      <c r="FN49" s="24">
        <v>61.63935</v>
      </c>
      <c r="FO49" s="24">
        <v>59.125219999999999</v>
      </c>
      <c r="FP49" s="24">
        <v>57.685519999999997</v>
      </c>
      <c r="FQ49" s="24">
        <v>56.353720000000003</v>
      </c>
      <c r="FR49" s="24">
        <v>55.495089999999998</v>
      </c>
      <c r="FS49" s="24">
        <v>0.2270026</v>
      </c>
      <c r="FT49" s="24">
        <v>1.02294E-2</v>
      </c>
      <c r="FU49" s="24">
        <v>1.07866E-2</v>
      </c>
    </row>
    <row r="50" spans="1:177" x14ac:dyDescent="0.2">
      <c r="A50" s="14" t="s">
        <v>228</v>
      </c>
      <c r="B50" s="14" t="s">
        <v>0</v>
      </c>
      <c r="C50" s="14" t="s">
        <v>224</v>
      </c>
      <c r="D50" s="36" t="s">
        <v>244</v>
      </c>
      <c r="E50" s="25" t="s">
        <v>219</v>
      </c>
      <c r="F50" s="25">
        <v>934</v>
      </c>
      <c r="G50" s="24">
        <v>0.63223300000000004</v>
      </c>
      <c r="H50" s="24">
        <v>0.52724760000000004</v>
      </c>
      <c r="I50" s="24">
        <v>0.49574269999999998</v>
      </c>
      <c r="J50" s="24">
        <v>0.46466770000000002</v>
      </c>
      <c r="K50" s="24">
        <v>0.46200980000000003</v>
      </c>
      <c r="L50" s="24">
        <v>0.48698520000000001</v>
      </c>
      <c r="M50" s="24">
        <v>0.56603939999999997</v>
      </c>
      <c r="N50" s="24">
        <v>0.58252789999999999</v>
      </c>
      <c r="O50" s="24">
        <v>0.53929769999999999</v>
      </c>
      <c r="P50" s="24">
        <v>0.51101660000000004</v>
      </c>
      <c r="Q50" s="24">
        <v>0.5078918</v>
      </c>
      <c r="R50" s="24">
        <v>0.51698040000000001</v>
      </c>
      <c r="S50" s="24">
        <v>0.52015359999999999</v>
      </c>
      <c r="T50" s="24">
        <v>0.53002309999999997</v>
      </c>
      <c r="U50" s="24">
        <v>0.54928200000000005</v>
      </c>
      <c r="V50" s="24">
        <v>0.57255869999999998</v>
      </c>
      <c r="W50" s="24">
        <v>0.60180999999999996</v>
      </c>
      <c r="X50" s="24">
        <v>0.68314189999999997</v>
      </c>
      <c r="Y50" s="24">
        <v>0.73941389999999996</v>
      </c>
      <c r="Z50" s="24">
        <v>0.82304840000000001</v>
      </c>
      <c r="AA50" s="24">
        <v>0.94147099999999995</v>
      </c>
      <c r="AB50" s="24">
        <v>0.91913650000000002</v>
      </c>
      <c r="AC50" s="24">
        <v>0.84083549999999996</v>
      </c>
      <c r="AD50" s="24">
        <v>0.72277610000000003</v>
      </c>
      <c r="AE50" s="24">
        <v>-0.1110503</v>
      </c>
      <c r="AF50" s="24">
        <v>-0.1755574</v>
      </c>
      <c r="AG50" s="24">
        <v>-0.14738299999999999</v>
      </c>
      <c r="AH50" s="24">
        <v>-0.1189669</v>
      </c>
      <c r="AI50" s="24">
        <v>-0.10353080000000001</v>
      </c>
      <c r="AJ50" s="24">
        <v>-8.7767399999999995E-2</v>
      </c>
      <c r="AK50" s="24">
        <v>-7.7541200000000005E-2</v>
      </c>
      <c r="AL50" s="24">
        <v>-5.7320999999999997E-2</v>
      </c>
      <c r="AM50" s="24">
        <v>-6.6232200000000005E-2</v>
      </c>
      <c r="AN50" s="24">
        <v>-2.9243700000000001E-2</v>
      </c>
      <c r="AO50" s="24">
        <v>-2.80118E-2</v>
      </c>
      <c r="AP50" s="24">
        <v>-1.16901E-2</v>
      </c>
      <c r="AQ50" s="24">
        <v>-6.4022000000000003E-3</v>
      </c>
      <c r="AR50" s="24">
        <v>-5.2338000000000003E-3</v>
      </c>
      <c r="AS50" s="24">
        <v>1.5474999999999999E-2</v>
      </c>
      <c r="AT50" s="24">
        <v>9.5948000000000006E-3</v>
      </c>
      <c r="AU50" s="24">
        <v>1.8711999999999999E-3</v>
      </c>
      <c r="AV50" s="24">
        <v>-1.19536E-2</v>
      </c>
      <c r="AW50" s="24">
        <v>-3.05028E-2</v>
      </c>
      <c r="AX50" s="24">
        <v>-3.2142E-3</v>
      </c>
      <c r="AY50" s="24">
        <v>-1.8222599999999999E-2</v>
      </c>
      <c r="AZ50" s="24">
        <v>-2.4586E-2</v>
      </c>
      <c r="BA50" s="24">
        <v>-2.5531499999999999E-2</v>
      </c>
      <c r="BB50" s="24">
        <v>-3.7809299999999997E-2</v>
      </c>
      <c r="BC50" s="24">
        <v>-7.7699299999999999E-2</v>
      </c>
      <c r="BD50" s="24">
        <v>-0.1352912</v>
      </c>
      <c r="BE50" s="24">
        <v>-0.111397</v>
      </c>
      <c r="BF50" s="24">
        <v>-8.9248900000000006E-2</v>
      </c>
      <c r="BG50" s="24">
        <v>-7.68567E-2</v>
      </c>
      <c r="BH50" s="24">
        <v>-6.5015199999999995E-2</v>
      </c>
      <c r="BI50" s="24">
        <v>-5.4937100000000003E-2</v>
      </c>
      <c r="BJ50" s="24">
        <v>-3.4214899999999999E-2</v>
      </c>
      <c r="BK50" s="24">
        <v>-4.0399999999999998E-2</v>
      </c>
      <c r="BL50" s="24">
        <v>-9.5527000000000008E-3</v>
      </c>
      <c r="BM50" s="24">
        <v>-8.6391000000000003E-3</v>
      </c>
      <c r="BN50" s="24">
        <v>9.1012000000000003E-3</v>
      </c>
      <c r="BO50" s="24">
        <v>1.4822699999999999E-2</v>
      </c>
      <c r="BP50" s="24">
        <v>1.62939E-2</v>
      </c>
      <c r="BQ50" s="24">
        <v>3.3133799999999998E-2</v>
      </c>
      <c r="BR50" s="24">
        <v>2.8779300000000001E-2</v>
      </c>
      <c r="BS50" s="24">
        <v>2.3102000000000001E-2</v>
      </c>
      <c r="BT50" s="24">
        <v>1.20613E-2</v>
      </c>
      <c r="BU50" s="24">
        <v>-5.5428999999999999E-3</v>
      </c>
      <c r="BV50" s="24">
        <v>1.8464999999999999E-2</v>
      </c>
      <c r="BW50" s="24">
        <v>5.8747000000000001E-3</v>
      </c>
      <c r="BX50" s="24">
        <v>1.817E-3</v>
      </c>
      <c r="BY50" s="24">
        <v>-3.9619999999999998E-4</v>
      </c>
      <c r="BZ50" s="24">
        <v>-1.4171599999999999E-2</v>
      </c>
      <c r="CA50" s="24">
        <v>-5.4600599999999999E-2</v>
      </c>
      <c r="CB50" s="24">
        <v>-0.107403</v>
      </c>
      <c r="CC50" s="24">
        <v>-8.64732E-2</v>
      </c>
      <c r="CD50" s="24">
        <v>-6.8666400000000002E-2</v>
      </c>
      <c r="CE50" s="24">
        <v>-5.8382299999999998E-2</v>
      </c>
      <c r="CF50" s="24">
        <v>-4.9257000000000002E-2</v>
      </c>
      <c r="CG50" s="24">
        <v>-3.9281700000000003E-2</v>
      </c>
      <c r="CH50" s="24">
        <v>-1.8211600000000001E-2</v>
      </c>
      <c r="CI50" s="24">
        <v>-2.25087E-2</v>
      </c>
      <c r="CJ50" s="24">
        <v>4.0851999999999998E-3</v>
      </c>
      <c r="CK50" s="24">
        <v>4.7783000000000001E-3</v>
      </c>
      <c r="CL50" s="24">
        <v>2.35011E-2</v>
      </c>
      <c r="CM50" s="24">
        <v>2.9523000000000001E-2</v>
      </c>
      <c r="CN50" s="24">
        <v>3.12038E-2</v>
      </c>
      <c r="CO50" s="24">
        <v>4.5364099999999997E-2</v>
      </c>
      <c r="CP50" s="24">
        <v>4.2066399999999997E-2</v>
      </c>
      <c r="CQ50" s="24">
        <v>3.7806300000000001E-2</v>
      </c>
      <c r="CR50" s="24">
        <v>2.8693900000000001E-2</v>
      </c>
      <c r="CS50" s="24">
        <v>1.17442E-2</v>
      </c>
      <c r="CT50" s="24">
        <v>3.34799E-2</v>
      </c>
      <c r="CU50" s="24">
        <v>2.2564399999999998E-2</v>
      </c>
      <c r="CV50" s="24">
        <v>2.0103699999999999E-2</v>
      </c>
      <c r="CW50" s="24">
        <v>1.70124E-2</v>
      </c>
      <c r="CX50" s="24">
        <v>2.1998E-3</v>
      </c>
      <c r="CY50" s="24">
        <v>-3.1501800000000003E-2</v>
      </c>
      <c r="CZ50" s="24">
        <v>-7.9514799999999997E-2</v>
      </c>
      <c r="DA50" s="24">
        <v>-6.15495E-2</v>
      </c>
      <c r="DB50" s="24">
        <v>-4.8083800000000003E-2</v>
      </c>
      <c r="DC50" s="24">
        <v>-3.9907900000000003E-2</v>
      </c>
      <c r="DD50" s="24">
        <v>-3.3498899999999998E-2</v>
      </c>
      <c r="DE50" s="24">
        <v>-2.36262E-2</v>
      </c>
      <c r="DF50" s="24">
        <v>-2.2084000000000001E-3</v>
      </c>
      <c r="DG50" s="24">
        <v>-4.6173999999999998E-3</v>
      </c>
      <c r="DH50" s="24">
        <v>1.7723200000000001E-2</v>
      </c>
      <c r="DI50" s="24">
        <v>1.8195800000000002E-2</v>
      </c>
      <c r="DJ50" s="24">
        <v>3.79011E-2</v>
      </c>
      <c r="DK50" s="24">
        <v>4.4223199999999997E-2</v>
      </c>
      <c r="DL50" s="24">
        <v>4.6113800000000003E-2</v>
      </c>
      <c r="DM50" s="24">
        <v>5.75945E-2</v>
      </c>
      <c r="DN50" s="24">
        <v>5.5353600000000003E-2</v>
      </c>
      <c r="DO50" s="24">
        <v>5.25107E-2</v>
      </c>
      <c r="DP50" s="24">
        <v>4.5326499999999999E-2</v>
      </c>
      <c r="DQ50" s="24">
        <v>2.9031399999999999E-2</v>
      </c>
      <c r="DR50" s="24">
        <v>4.8494799999999998E-2</v>
      </c>
      <c r="DS50" s="24">
        <v>3.9253999999999997E-2</v>
      </c>
      <c r="DT50" s="24">
        <v>3.8390300000000002E-2</v>
      </c>
      <c r="DU50" s="24">
        <v>3.4421100000000003E-2</v>
      </c>
      <c r="DV50" s="24">
        <v>1.85712E-2</v>
      </c>
      <c r="DW50" s="24">
        <v>1.8491E-3</v>
      </c>
      <c r="DX50" s="24">
        <v>-3.9248699999999997E-2</v>
      </c>
      <c r="DY50" s="24">
        <v>-2.5563499999999999E-2</v>
      </c>
      <c r="DZ50" s="24">
        <v>-1.8365900000000001E-2</v>
      </c>
      <c r="EA50" s="24">
        <v>-1.32338E-2</v>
      </c>
      <c r="EB50" s="24">
        <v>-1.07467E-2</v>
      </c>
      <c r="EC50" s="24">
        <v>-1.0222E-3</v>
      </c>
      <c r="ED50" s="24">
        <v>2.0897700000000002E-2</v>
      </c>
      <c r="EE50" s="24">
        <v>2.1214799999999999E-2</v>
      </c>
      <c r="EF50" s="24">
        <v>3.7414200000000002E-2</v>
      </c>
      <c r="EG50" s="24">
        <v>3.7568499999999998E-2</v>
      </c>
      <c r="EH50" s="24">
        <v>5.8692399999999999E-2</v>
      </c>
      <c r="EI50" s="24">
        <v>6.5448099999999995E-2</v>
      </c>
      <c r="EJ50" s="24">
        <v>6.7641400000000004E-2</v>
      </c>
      <c r="EK50" s="24">
        <v>7.5253200000000006E-2</v>
      </c>
      <c r="EL50" s="24">
        <v>7.4538099999999996E-2</v>
      </c>
      <c r="EM50" s="24">
        <v>7.3741500000000001E-2</v>
      </c>
      <c r="EN50" s="24">
        <v>6.9341399999999997E-2</v>
      </c>
      <c r="EO50" s="24">
        <v>5.3991299999999999E-2</v>
      </c>
      <c r="EP50" s="24">
        <v>7.0174E-2</v>
      </c>
      <c r="EQ50" s="24">
        <v>6.3351299999999999E-2</v>
      </c>
      <c r="ER50" s="24">
        <v>6.4793299999999998E-2</v>
      </c>
      <c r="ES50" s="24">
        <v>5.9556400000000002E-2</v>
      </c>
      <c r="ET50" s="24">
        <v>4.2208900000000001E-2</v>
      </c>
      <c r="EU50" s="24">
        <v>59.697009999999999</v>
      </c>
      <c r="EV50" s="24">
        <v>59.492350000000002</v>
      </c>
      <c r="EW50" s="24">
        <v>59.11289</v>
      </c>
      <c r="EX50" s="24">
        <v>58.726509999999998</v>
      </c>
      <c r="EY50" s="24">
        <v>58.522210000000001</v>
      </c>
      <c r="EZ50" s="24">
        <v>58.214860000000002</v>
      </c>
      <c r="FA50" s="24">
        <v>57.952289999999998</v>
      </c>
      <c r="FB50" s="24">
        <v>58.682450000000003</v>
      </c>
      <c r="FC50" s="24">
        <v>60.729419999999998</v>
      </c>
      <c r="FD50" s="24">
        <v>63.35069</v>
      </c>
      <c r="FE50" s="24">
        <v>66.033869999999993</v>
      </c>
      <c r="FF50" s="24">
        <v>67.403130000000004</v>
      </c>
      <c r="FG50" s="24">
        <v>68.534959999999998</v>
      </c>
      <c r="FH50" s="24">
        <v>69.162409999999994</v>
      </c>
      <c r="FI50" s="24">
        <v>69.375820000000004</v>
      </c>
      <c r="FJ50" s="24">
        <v>69.419160000000005</v>
      </c>
      <c r="FK50" s="24">
        <v>68.876549999999995</v>
      </c>
      <c r="FL50" s="24">
        <v>67.893659999999997</v>
      </c>
      <c r="FM50" s="24">
        <v>66.514560000000003</v>
      </c>
      <c r="FN50" s="24">
        <v>64.652950000000004</v>
      </c>
      <c r="FO50" s="24">
        <v>62.655859999999997</v>
      </c>
      <c r="FP50" s="24">
        <v>61.693010000000001</v>
      </c>
      <c r="FQ50" s="24">
        <v>61.184629999999999</v>
      </c>
      <c r="FR50" s="24">
        <v>60.766199999999998</v>
      </c>
      <c r="FS50" s="24">
        <v>0.54146589999999994</v>
      </c>
      <c r="FT50" s="24">
        <v>2.2638100000000001E-2</v>
      </c>
      <c r="FU50" s="24">
        <v>2.62025E-2</v>
      </c>
    </row>
    <row r="51" spans="1:177" x14ac:dyDescent="0.2">
      <c r="A51" s="14" t="s">
        <v>228</v>
      </c>
      <c r="B51" s="14" t="s">
        <v>0</v>
      </c>
      <c r="C51" s="14" t="s">
        <v>224</v>
      </c>
      <c r="D51" s="36" t="s">
        <v>244</v>
      </c>
      <c r="E51" s="25" t="s">
        <v>220</v>
      </c>
      <c r="F51" s="25">
        <v>531</v>
      </c>
      <c r="G51" s="24">
        <v>0.36545040000000001</v>
      </c>
      <c r="H51" s="24">
        <v>0.29837520000000001</v>
      </c>
      <c r="I51" s="24">
        <v>0.28136850000000002</v>
      </c>
      <c r="J51" s="24">
        <v>0.25800729999999999</v>
      </c>
      <c r="K51" s="24">
        <v>0.25422060000000002</v>
      </c>
      <c r="L51" s="24">
        <v>0.26400960000000001</v>
      </c>
      <c r="M51" s="24">
        <v>0.31202740000000001</v>
      </c>
      <c r="N51" s="24">
        <v>0.329681</v>
      </c>
      <c r="O51" s="24">
        <v>0.30523919999999999</v>
      </c>
      <c r="P51" s="24">
        <v>0.28349649999999998</v>
      </c>
      <c r="Q51" s="24">
        <v>0.27446399999999999</v>
      </c>
      <c r="R51" s="24">
        <v>0.28384769999999998</v>
      </c>
      <c r="S51" s="24">
        <v>0.28287600000000002</v>
      </c>
      <c r="T51" s="24">
        <v>0.28670109999999999</v>
      </c>
      <c r="U51" s="24">
        <v>0.29273070000000001</v>
      </c>
      <c r="V51" s="24">
        <v>0.29530380000000001</v>
      </c>
      <c r="W51" s="24">
        <v>0.30873250000000002</v>
      </c>
      <c r="X51" s="24">
        <v>0.34460229999999997</v>
      </c>
      <c r="Y51" s="24">
        <v>0.387434</v>
      </c>
      <c r="Z51" s="24">
        <v>0.44154139999999997</v>
      </c>
      <c r="AA51" s="24">
        <v>0.49697400000000003</v>
      </c>
      <c r="AB51" s="24">
        <v>0.49275469999999999</v>
      </c>
      <c r="AC51" s="24">
        <v>0.46671439999999997</v>
      </c>
      <c r="AD51" s="24">
        <v>0.4094701</v>
      </c>
      <c r="AE51" s="24">
        <v>-9.5801200000000003E-2</v>
      </c>
      <c r="AF51" s="24">
        <v>-0.14911389999999999</v>
      </c>
      <c r="AG51" s="24">
        <v>-0.1189814</v>
      </c>
      <c r="AH51" s="24">
        <v>-8.8579699999999997E-2</v>
      </c>
      <c r="AI51" s="24">
        <v>-7.1909899999999999E-2</v>
      </c>
      <c r="AJ51" s="24">
        <v>-4.9333599999999998E-2</v>
      </c>
      <c r="AK51" s="24">
        <v>-3.1993099999999997E-2</v>
      </c>
      <c r="AL51" s="24">
        <v>-1.2761700000000001E-2</v>
      </c>
      <c r="AM51" s="24">
        <v>-1.39975E-2</v>
      </c>
      <c r="AN51" s="24">
        <v>-9.4731999999999993E-3</v>
      </c>
      <c r="AO51" s="24">
        <v>-1.32753E-2</v>
      </c>
      <c r="AP51" s="24">
        <v>-5.0461999999999998E-3</v>
      </c>
      <c r="AQ51" s="24">
        <v>-7.4841999999999999E-3</v>
      </c>
      <c r="AR51" s="24">
        <v>-1.0840000000000001E-2</v>
      </c>
      <c r="AS51" s="24">
        <v>-6.6717E-3</v>
      </c>
      <c r="AT51" s="24">
        <v>-6.9202999999999999E-3</v>
      </c>
      <c r="AU51" s="24">
        <v>-7.7906E-3</v>
      </c>
      <c r="AV51" s="24">
        <v>-2.9802599999999999E-2</v>
      </c>
      <c r="AW51" s="24">
        <v>-4.1115499999999999E-2</v>
      </c>
      <c r="AX51" s="24">
        <v>-1.64802E-2</v>
      </c>
      <c r="AY51" s="24">
        <v>-1.4231199999999999E-2</v>
      </c>
      <c r="AZ51" s="24">
        <v>-5.6125000000000003E-3</v>
      </c>
      <c r="BA51" s="24">
        <v>-1.0361199999999999E-2</v>
      </c>
      <c r="BB51" s="24">
        <v>-2.2992499999999999E-2</v>
      </c>
      <c r="BC51" s="24">
        <v>-6.7414699999999994E-2</v>
      </c>
      <c r="BD51" s="24">
        <v>-0.1123218</v>
      </c>
      <c r="BE51" s="24">
        <v>-8.6825799999999995E-2</v>
      </c>
      <c r="BF51" s="24">
        <v>-6.3609200000000005E-2</v>
      </c>
      <c r="BG51" s="24">
        <v>-5.1002800000000001E-2</v>
      </c>
      <c r="BH51" s="24">
        <v>-3.4048599999999998E-2</v>
      </c>
      <c r="BI51" s="24">
        <v>-1.8296300000000001E-2</v>
      </c>
      <c r="BJ51" s="24">
        <v>2.5690000000000001E-4</v>
      </c>
      <c r="BK51" s="24">
        <v>3.1960000000000002E-4</v>
      </c>
      <c r="BL51" s="24">
        <v>3.7872000000000001E-3</v>
      </c>
      <c r="BM51" s="24">
        <v>-1.4140999999999999E-3</v>
      </c>
      <c r="BN51" s="24">
        <v>7.1034999999999996E-3</v>
      </c>
      <c r="BO51" s="24">
        <v>4.2028999999999999E-3</v>
      </c>
      <c r="BP51" s="24">
        <v>1.3791999999999999E-3</v>
      </c>
      <c r="BQ51" s="24">
        <v>6.2208999999999997E-3</v>
      </c>
      <c r="BR51" s="24">
        <v>8.0157000000000006E-3</v>
      </c>
      <c r="BS51" s="24">
        <v>9.1385000000000008E-3</v>
      </c>
      <c r="BT51" s="24">
        <v>-9.8025999999999999E-3</v>
      </c>
      <c r="BU51" s="24">
        <v>-1.9560000000000001E-2</v>
      </c>
      <c r="BV51" s="24">
        <v>1.5563E-3</v>
      </c>
      <c r="BW51" s="24">
        <v>3.4161999999999999E-3</v>
      </c>
      <c r="BX51" s="24">
        <v>1.0306299999999999E-2</v>
      </c>
      <c r="BY51" s="24">
        <v>5.5649000000000002E-3</v>
      </c>
      <c r="BZ51" s="24">
        <v>-8.3867999999999998E-3</v>
      </c>
      <c r="CA51" s="24">
        <v>-4.77543E-2</v>
      </c>
      <c r="CB51" s="24">
        <v>-8.6839700000000006E-2</v>
      </c>
      <c r="CC51" s="24">
        <v>-6.4554799999999996E-2</v>
      </c>
      <c r="CD51" s="24">
        <v>-4.63147E-2</v>
      </c>
      <c r="CE51" s="24">
        <v>-3.6522600000000002E-2</v>
      </c>
      <c r="CF51" s="24">
        <v>-2.3462299999999998E-2</v>
      </c>
      <c r="CG51" s="24">
        <v>-8.8099000000000007E-3</v>
      </c>
      <c r="CH51" s="24">
        <v>9.2735999999999999E-3</v>
      </c>
      <c r="CI51" s="24">
        <v>1.0235599999999999E-2</v>
      </c>
      <c r="CJ51" s="24">
        <v>1.29713E-2</v>
      </c>
      <c r="CK51" s="24">
        <v>6.8009999999999998E-3</v>
      </c>
      <c r="CL51" s="24">
        <v>1.55183E-2</v>
      </c>
      <c r="CM51" s="24">
        <v>1.2297300000000001E-2</v>
      </c>
      <c r="CN51" s="24">
        <v>9.8422000000000006E-3</v>
      </c>
      <c r="CO51" s="24">
        <v>1.51503E-2</v>
      </c>
      <c r="CP51" s="24">
        <v>1.8360399999999999E-2</v>
      </c>
      <c r="CQ51" s="24">
        <v>2.08635E-2</v>
      </c>
      <c r="CR51" s="24">
        <v>4.0492999999999996E-3</v>
      </c>
      <c r="CS51" s="24">
        <v>-4.6308E-3</v>
      </c>
      <c r="CT51" s="24">
        <v>1.4048400000000001E-2</v>
      </c>
      <c r="CU51" s="24">
        <v>1.5638699999999998E-2</v>
      </c>
      <c r="CV51" s="24">
        <v>2.1331599999999999E-2</v>
      </c>
      <c r="CW51" s="24">
        <v>1.6595200000000001E-2</v>
      </c>
      <c r="CX51" s="24">
        <v>1.7290999999999999E-3</v>
      </c>
      <c r="CY51" s="24">
        <v>-2.8093799999999999E-2</v>
      </c>
      <c r="CZ51" s="24">
        <v>-6.1357700000000001E-2</v>
      </c>
      <c r="DA51" s="24">
        <v>-4.2283899999999999E-2</v>
      </c>
      <c r="DB51" s="24">
        <v>-2.9020199999999999E-2</v>
      </c>
      <c r="DC51" s="24">
        <v>-2.20424E-2</v>
      </c>
      <c r="DD51" s="24">
        <v>-1.2876E-2</v>
      </c>
      <c r="DE51" s="24">
        <v>6.7659999999999997E-4</v>
      </c>
      <c r="DF51" s="24">
        <v>1.8290299999999999E-2</v>
      </c>
      <c r="DG51" s="24">
        <v>2.0151499999999999E-2</v>
      </c>
      <c r="DH51" s="24">
        <v>2.2155399999999999E-2</v>
      </c>
      <c r="DI51" s="24">
        <v>1.5016E-2</v>
      </c>
      <c r="DJ51" s="24">
        <v>2.3933200000000002E-2</v>
      </c>
      <c r="DK51" s="24">
        <v>2.0391800000000002E-2</v>
      </c>
      <c r="DL51" s="24">
        <v>1.8305200000000001E-2</v>
      </c>
      <c r="DM51" s="24">
        <v>2.4079699999999999E-2</v>
      </c>
      <c r="DN51" s="24">
        <v>2.8705000000000001E-2</v>
      </c>
      <c r="DO51" s="24">
        <v>3.2588499999999999E-2</v>
      </c>
      <c r="DP51" s="24">
        <v>1.7901199999999999E-2</v>
      </c>
      <c r="DQ51" s="24">
        <v>1.02985E-2</v>
      </c>
      <c r="DR51" s="24">
        <v>2.6540500000000002E-2</v>
      </c>
      <c r="DS51" s="24">
        <v>2.7861199999999999E-2</v>
      </c>
      <c r="DT51" s="24">
        <v>3.2356900000000001E-2</v>
      </c>
      <c r="DU51" s="24">
        <v>2.7625500000000001E-2</v>
      </c>
      <c r="DV51" s="24">
        <v>1.1845E-2</v>
      </c>
      <c r="DW51" s="24">
        <v>2.9270000000000001E-4</v>
      </c>
      <c r="DX51" s="24">
        <v>-2.45656E-2</v>
      </c>
      <c r="DY51" s="24">
        <v>-1.01283E-2</v>
      </c>
      <c r="DZ51" s="24">
        <v>-4.0496999999999998E-3</v>
      </c>
      <c r="EA51" s="24">
        <v>-1.1352000000000001E-3</v>
      </c>
      <c r="EB51" s="24">
        <v>2.4088999999999998E-3</v>
      </c>
      <c r="EC51" s="24">
        <v>1.43734E-2</v>
      </c>
      <c r="ED51" s="24">
        <v>3.1308900000000001E-2</v>
      </c>
      <c r="EE51" s="24">
        <v>3.4468600000000002E-2</v>
      </c>
      <c r="EF51" s="24">
        <v>3.5415799999999997E-2</v>
      </c>
      <c r="EG51" s="24">
        <v>2.68772E-2</v>
      </c>
      <c r="EH51" s="24">
        <v>3.6082900000000001E-2</v>
      </c>
      <c r="EI51" s="24">
        <v>3.20789E-2</v>
      </c>
      <c r="EJ51" s="24">
        <v>3.05245E-2</v>
      </c>
      <c r="EK51" s="24">
        <v>3.6972400000000002E-2</v>
      </c>
      <c r="EL51" s="24">
        <v>4.3640999999999999E-2</v>
      </c>
      <c r="EM51" s="24">
        <v>4.9517499999999999E-2</v>
      </c>
      <c r="EN51" s="24">
        <v>3.7901200000000003E-2</v>
      </c>
      <c r="EO51" s="24">
        <v>3.1854E-2</v>
      </c>
      <c r="EP51" s="24">
        <v>4.4577100000000001E-2</v>
      </c>
      <c r="EQ51" s="24">
        <v>4.5508600000000003E-2</v>
      </c>
      <c r="ER51" s="24">
        <v>4.8275699999999998E-2</v>
      </c>
      <c r="ES51" s="24">
        <v>4.35515E-2</v>
      </c>
      <c r="ET51" s="24">
        <v>2.6450700000000001E-2</v>
      </c>
      <c r="EU51" s="24">
        <v>60.278930000000003</v>
      </c>
      <c r="EV51" s="24">
        <v>60.21846</v>
      </c>
      <c r="EW51" s="24">
        <v>59.854349999999997</v>
      </c>
      <c r="EX51" s="24">
        <v>59.448639999999997</v>
      </c>
      <c r="EY51" s="24">
        <v>59.318600000000004</v>
      </c>
      <c r="EZ51" s="24">
        <v>59.035110000000003</v>
      </c>
      <c r="FA51" s="24">
        <v>58.719119999999997</v>
      </c>
      <c r="FB51" s="24">
        <v>59.314689999999999</v>
      </c>
      <c r="FC51" s="24">
        <v>61.154089999999997</v>
      </c>
      <c r="FD51" s="24">
        <v>63.594279999999998</v>
      </c>
      <c r="FE51" s="24">
        <v>66.083879999999994</v>
      </c>
      <c r="FF51" s="24">
        <v>67.184010000000001</v>
      </c>
      <c r="FG51" s="24">
        <v>68.079970000000003</v>
      </c>
      <c r="FH51" s="24">
        <v>68.648250000000004</v>
      </c>
      <c r="FI51" s="24">
        <v>68.763329999999996</v>
      </c>
      <c r="FJ51" s="24">
        <v>68.815349999999995</v>
      </c>
      <c r="FK51" s="24">
        <v>68.368660000000006</v>
      </c>
      <c r="FL51" s="24">
        <v>67.38297</v>
      </c>
      <c r="FM51" s="24">
        <v>66.158649999999994</v>
      </c>
      <c r="FN51" s="24">
        <v>64.607280000000003</v>
      </c>
      <c r="FO51" s="24">
        <v>62.864109999999997</v>
      </c>
      <c r="FP51" s="24">
        <v>62.12679</v>
      </c>
      <c r="FQ51" s="24">
        <v>61.692459999999997</v>
      </c>
      <c r="FR51" s="24">
        <v>61.314039999999999</v>
      </c>
      <c r="FS51" s="24">
        <v>0.33669640000000001</v>
      </c>
      <c r="FT51" s="24">
        <v>1.1010600000000001E-2</v>
      </c>
      <c r="FU51" s="24">
        <v>2.1658699999999999E-2</v>
      </c>
    </row>
    <row r="52" spans="1:177" x14ac:dyDescent="0.2">
      <c r="A52" s="14" t="s">
        <v>228</v>
      </c>
      <c r="B52" s="14" t="s">
        <v>0</v>
      </c>
      <c r="C52" s="14" t="s">
        <v>224</v>
      </c>
      <c r="D52" s="36" t="s">
        <v>244</v>
      </c>
      <c r="E52" s="25" t="s">
        <v>221</v>
      </c>
      <c r="F52" s="25">
        <v>403</v>
      </c>
      <c r="G52" s="24">
        <v>0.26639819999999997</v>
      </c>
      <c r="H52" s="24">
        <v>0.2337902</v>
      </c>
      <c r="I52" s="24">
        <v>0.21680489999999999</v>
      </c>
      <c r="J52" s="24">
        <v>0.20705280000000001</v>
      </c>
      <c r="K52" s="24">
        <v>0.20604420000000001</v>
      </c>
      <c r="L52" s="24">
        <v>0.22147600000000001</v>
      </c>
      <c r="M52" s="24">
        <v>0.2517877</v>
      </c>
      <c r="N52" s="24">
        <v>0.25158330000000001</v>
      </c>
      <c r="O52" s="24">
        <v>0.23319819999999999</v>
      </c>
      <c r="P52" s="24">
        <v>0.22666320000000001</v>
      </c>
      <c r="Q52" s="24">
        <v>0.23216110000000001</v>
      </c>
      <c r="R52" s="24">
        <v>0.23031370000000001</v>
      </c>
      <c r="S52" s="24">
        <v>0.23349739999999999</v>
      </c>
      <c r="T52" s="24">
        <v>0.23833860000000001</v>
      </c>
      <c r="U52" s="24">
        <v>0.24957299999999999</v>
      </c>
      <c r="V52" s="24">
        <v>0.27172930000000001</v>
      </c>
      <c r="W52" s="24">
        <v>0.28891830000000002</v>
      </c>
      <c r="X52" s="24">
        <v>0.33500839999999998</v>
      </c>
      <c r="Y52" s="24">
        <v>0.34998079999999998</v>
      </c>
      <c r="Z52" s="24">
        <v>0.38201629999999998</v>
      </c>
      <c r="AA52" s="24">
        <v>0.44367600000000001</v>
      </c>
      <c r="AB52" s="24">
        <v>0.4253808</v>
      </c>
      <c r="AC52" s="24">
        <v>0.37409930000000002</v>
      </c>
      <c r="AD52" s="24">
        <v>0.31358510000000001</v>
      </c>
      <c r="AE52" s="24">
        <v>-3.7936699999999997E-2</v>
      </c>
      <c r="AF52" s="24">
        <v>-4.4900799999999998E-2</v>
      </c>
      <c r="AG52" s="24">
        <v>-4.79628E-2</v>
      </c>
      <c r="AH52" s="24">
        <v>-4.9623E-2</v>
      </c>
      <c r="AI52" s="24">
        <v>-5.1688400000000002E-2</v>
      </c>
      <c r="AJ52" s="24">
        <v>-5.5111100000000003E-2</v>
      </c>
      <c r="AK52" s="24">
        <v>-6.1974399999999999E-2</v>
      </c>
      <c r="AL52" s="24">
        <v>-5.9787699999999999E-2</v>
      </c>
      <c r="AM52" s="24">
        <v>-6.8602899999999994E-2</v>
      </c>
      <c r="AN52" s="24">
        <v>-3.3377799999999999E-2</v>
      </c>
      <c r="AO52" s="24">
        <v>-2.8364799999999999E-2</v>
      </c>
      <c r="AP52" s="24">
        <v>-2.2744199999999999E-2</v>
      </c>
      <c r="AQ52" s="24">
        <v>-1.60438E-2</v>
      </c>
      <c r="AR52" s="24">
        <v>-1.3248100000000001E-2</v>
      </c>
      <c r="AS52" s="24">
        <v>2.9277000000000001E-3</v>
      </c>
      <c r="AT52" s="24">
        <v>-1.5522999999999999E-3</v>
      </c>
      <c r="AU52" s="24">
        <v>-7.9542999999999992E-3</v>
      </c>
      <c r="AV52" s="24">
        <v>-2.5280000000000002E-4</v>
      </c>
      <c r="AW52" s="24">
        <v>-6.3121999999999996E-3</v>
      </c>
      <c r="AX52" s="24">
        <v>1.4650000000000001E-4</v>
      </c>
      <c r="AY52" s="24">
        <v>-2.0000500000000001E-2</v>
      </c>
      <c r="AZ52" s="24">
        <v>-3.5997800000000003E-2</v>
      </c>
      <c r="BA52" s="24">
        <v>-3.1381800000000001E-2</v>
      </c>
      <c r="BB52" s="24">
        <v>-3.0291499999999999E-2</v>
      </c>
      <c r="BC52" s="24">
        <v>-2.0248100000000002E-2</v>
      </c>
      <c r="BD52" s="24">
        <v>-2.8102700000000001E-2</v>
      </c>
      <c r="BE52" s="24">
        <v>-3.1436800000000001E-2</v>
      </c>
      <c r="BF52" s="24">
        <v>-3.33011E-2</v>
      </c>
      <c r="BG52" s="24">
        <v>-3.4994400000000002E-2</v>
      </c>
      <c r="BH52" s="24">
        <v>-3.8330099999999999E-2</v>
      </c>
      <c r="BI52" s="24">
        <v>-4.4212300000000003E-2</v>
      </c>
      <c r="BJ52" s="24">
        <v>-4.1028799999999997E-2</v>
      </c>
      <c r="BK52" s="24">
        <v>-4.7439500000000002E-2</v>
      </c>
      <c r="BL52" s="24">
        <v>-1.9061999999999999E-2</v>
      </c>
      <c r="BM52" s="24">
        <v>-1.3184E-2</v>
      </c>
      <c r="BN52" s="24">
        <v>-6.0122999999999999E-3</v>
      </c>
      <c r="BO52" s="24">
        <v>1.5452E-3</v>
      </c>
      <c r="BP52" s="24">
        <v>4.3895000000000002E-3</v>
      </c>
      <c r="BQ52" s="24">
        <v>1.51033E-2</v>
      </c>
      <c r="BR52" s="24">
        <v>1.0597199999999999E-2</v>
      </c>
      <c r="BS52" s="24">
        <v>4.9509999999999997E-3</v>
      </c>
      <c r="BT52" s="24">
        <v>1.29985E-2</v>
      </c>
      <c r="BU52" s="24">
        <v>6.3414999999999999E-3</v>
      </c>
      <c r="BV52" s="24">
        <v>1.2267500000000001E-2</v>
      </c>
      <c r="BW52" s="24">
        <v>-3.7586999999999998E-3</v>
      </c>
      <c r="BX52" s="24">
        <v>-1.5255899999999999E-2</v>
      </c>
      <c r="BY52" s="24">
        <v>-1.2244E-2</v>
      </c>
      <c r="BZ52" s="24">
        <v>-1.1913699999999999E-2</v>
      </c>
      <c r="CA52" s="24">
        <v>-7.9971E-3</v>
      </c>
      <c r="CB52" s="24">
        <v>-1.64685E-2</v>
      </c>
      <c r="CC52" s="24">
        <v>-1.9990999999999998E-2</v>
      </c>
      <c r="CD52" s="24">
        <v>-2.1996700000000001E-2</v>
      </c>
      <c r="CE52" s="24">
        <v>-2.34323E-2</v>
      </c>
      <c r="CF52" s="24">
        <v>-2.6707600000000001E-2</v>
      </c>
      <c r="CG52" s="24">
        <v>-3.1910300000000003E-2</v>
      </c>
      <c r="CH52" s="24">
        <v>-2.80364E-2</v>
      </c>
      <c r="CI52" s="24">
        <v>-3.27818E-2</v>
      </c>
      <c r="CJ52" s="24">
        <v>-9.1468999999999995E-3</v>
      </c>
      <c r="CK52" s="24">
        <v>-2.6698E-3</v>
      </c>
      <c r="CL52" s="24">
        <v>5.5761999999999999E-3</v>
      </c>
      <c r="CM52" s="24">
        <v>1.37273E-2</v>
      </c>
      <c r="CN52" s="24">
        <v>1.6605200000000001E-2</v>
      </c>
      <c r="CO52" s="24">
        <v>2.3536000000000001E-2</v>
      </c>
      <c r="CP52" s="24">
        <v>1.9012000000000001E-2</v>
      </c>
      <c r="CQ52" s="24">
        <v>1.3889200000000001E-2</v>
      </c>
      <c r="CR52" s="24">
        <v>2.2176299999999999E-2</v>
      </c>
      <c r="CS52" s="24">
        <v>1.5105499999999999E-2</v>
      </c>
      <c r="CT52" s="24">
        <v>2.0662400000000001E-2</v>
      </c>
      <c r="CU52" s="24">
        <v>7.4903000000000001E-3</v>
      </c>
      <c r="CV52" s="24">
        <v>-8.9010000000000001E-4</v>
      </c>
      <c r="CW52" s="24">
        <v>1.0107E-3</v>
      </c>
      <c r="CX52" s="24">
        <v>8.1479999999999996E-4</v>
      </c>
      <c r="CY52" s="24">
        <v>4.2538999999999997E-3</v>
      </c>
      <c r="CZ52" s="24">
        <v>-4.8342000000000003E-3</v>
      </c>
      <c r="DA52" s="24">
        <v>-8.5450999999999999E-3</v>
      </c>
      <c r="DB52" s="24">
        <v>-1.0692200000000001E-2</v>
      </c>
      <c r="DC52" s="24">
        <v>-1.18701E-2</v>
      </c>
      <c r="DD52" s="24">
        <v>-1.5085100000000001E-2</v>
      </c>
      <c r="DE52" s="24">
        <v>-1.9608299999999999E-2</v>
      </c>
      <c r="DF52" s="24">
        <v>-1.5044E-2</v>
      </c>
      <c r="DG52" s="24">
        <v>-1.8124100000000001E-2</v>
      </c>
      <c r="DH52" s="24">
        <v>7.6820000000000002E-4</v>
      </c>
      <c r="DI52" s="24">
        <v>7.8443999999999996E-3</v>
      </c>
      <c r="DJ52" s="24">
        <v>1.7164700000000001E-2</v>
      </c>
      <c r="DK52" s="24">
        <v>2.59093E-2</v>
      </c>
      <c r="DL52" s="24">
        <v>2.8820999999999999E-2</v>
      </c>
      <c r="DM52" s="24">
        <v>3.1968799999999999E-2</v>
      </c>
      <c r="DN52" s="24">
        <v>2.7426699999999998E-2</v>
      </c>
      <c r="DO52" s="24">
        <v>2.2827299999999998E-2</v>
      </c>
      <c r="DP52" s="24">
        <v>3.1354100000000003E-2</v>
      </c>
      <c r="DQ52" s="24">
        <v>2.3869399999999999E-2</v>
      </c>
      <c r="DR52" s="24">
        <v>2.9057400000000001E-2</v>
      </c>
      <c r="DS52" s="24">
        <v>1.87393E-2</v>
      </c>
      <c r="DT52" s="24">
        <v>1.34758E-2</v>
      </c>
      <c r="DU52" s="24">
        <v>1.42655E-2</v>
      </c>
      <c r="DV52" s="24">
        <v>1.35432E-2</v>
      </c>
      <c r="DW52" s="24">
        <v>2.1942400000000001E-2</v>
      </c>
      <c r="DX52" s="24">
        <v>1.19639E-2</v>
      </c>
      <c r="DY52" s="24">
        <v>7.9807999999999997E-3</v>
      </c>
      <c r="DZ52" s="24">
        <v>5.6296000000000002E-3</v>
      </c>
      <c r="EA52" s="24">
        <v>4.8237999999999996E-3</v>
      </c>
      <c r="EB52" s="24">
        <v>1.6959E-3</v>
      </c>
      <c r="EC52" s="24">
        <v>-1.8462000000000001E-3</v>
      </c>
      <c r="ED52" s="24">
        <v>3.715E-3</v>
      </c>
      <c r="EE52" s="24">
        <v>3.0393E-3</v>
      </c>
      <c r="EF52" s="24">
        <v>1.50841E-2</v>
      </c>
      <c r="EG52" s="24">
        <v>2.3025199999999999E-2</v>
      </c>
      <c r="EH52" s="24">
        <v>3.3896599999999999E-2</v>
      </c>
      <c r="EI52" s="24">
        <v>4.34984E-2</v>
      </c>
      <c r="EJ52" s="24">
        <v>4.64585E-2</v>
      </c>
      <c r="EK52" s="24">
        <v>4.41444E-2</v>
      </c>
      <c r="EL52" s="24">
        <v>3.9576199999999999E-2</v>
      </c>
      <c r="EM52" s="24">
        <v>3.5732600000000003E-2</v>
      </c>
      <c r="EN52" s="24">
        <v>4.4605400000000003E-2</v>
      </c>
      <c r="EO52" s="24">
        <v>3.6523199999999999E-2</v>
      </c>
      <c r="EP52" s="24">
        <v>4.1178300000000001E-2</v>
      </c>
      <c r="EQ52" s="24">
        <v>3.4981100000000001E-2</v>
      </c>
      <c r="ER52" s="24">
        <v>3.4217699999999997E-2</v>
      </c>
      <c r="ES52" s="24">
        <v>3.3403299999999997E-2</v>
      </c>
      <c r="ET52" s="24">
        <v>3.1920999999999998E-2</v>
      </c>
      <c r="EU52" s="24">
        <v>58.956130000000002</v>
      </c>
      <c r="EV52" s="24">
        <v>58.567880000000002</v>
      </c>
      <c r="EW52" s="24">
        <v>58.168869999999998</v>
      </c>
      <c r="EX52" s="24">
        <v>57.807119999999998</v>
      </c>
      <c r="EY52" s="24">
        <v>57.508279999999999</v>
      </c>
      <c r="EZ52" s="24">
        <v>57.170529999999999</v>
      </c>
      <c r="FA52" s="24">
        <v>56.975990000000003</v>
      </c>
      <c r="FB52" s="24">
        <v>57.877479999999998</v>
      </c>
      <c r="FC52" s="24">
        <v>60.188740000000003</v>
      </c>
      <c r="FD52" s="24">
        <v>63.040559999999999</v>
      </c>
      <c r="FE52" s="24">
        <v>65.970200000000006</v>
      </c>
      <c r="FF52" s="24">
        <v>67.682119999999998</v>
      </c>
      <c r="FG52" s="24">
        <v>69.114230000000006</v>
      </c>
      <c r="FH52" s="24">
        <v>69.817049999999995</v>
      </c>
      <c r="FI52" s="24">
        <v>70.155630000000002</v>
      </c>
      <c r="FJ52" s="24">
        <v>70.187910000000002</v>
      </c>
      <c r="FK52" s="24">
        <v>69.523179999999996</v>
      </c>
      <c r="FL52" s="24">
        <v>68.543880000000001</v>
      </c>
      <c r="FM52" s="24">
        <v>66.967709999999997</v>
      </c>
      <c r="FN52" s="24">
        <v>64.711089999999999</v>
      </c>
      <c r="FO52" s="24">
        <v>62.390729999999998</v>
      </c>
      <c r="FP52" s="24">
        <v>61.140729999999998</v>
      </c>
      <c r="FQ52" s="24">
        <v>60.538080000000001</v>
      </c>
      <c r="FR52" s="24">
        <v>60.068710000000003</v>
      </c>
      <c r="FS52" s="24">
        <v>0.41950539999999997</v>
      </c>
      <c r="FT52" s="24">
        <v>1.9483500000000001E-2</v>
      </c>
      <c r="FU52" s="24">
        <v>1.4792100000000001E-2</v>
      </c>
    </row>
    <row r="53" spans="1:177" x14ac:dyDescent="0.2">
      <c r="A53" s="14" t="s">
        <v>228</v>
      </c>
      <c r="B53" s="14" t="s">
        <v>0</v>
      </c>
      <c r="C53" s="14" t="s">
        <v>224</v>
      </c>
      <c r="D53" s="36" t="s">
        <v>245</v>
      </c>
      <c r="E53" s="25" t="s">
        <v>219</v>
      </c>
      <c r="F53" s="25">
        <v>689</v>
      </c>
      <c r="G53" s="24">
        <v>0.41929699999999998</v>
      </c>
      <c r="H53" s="24">
        <v>0.38728439999999997</v>
      </c>
      <c r="I53" s="24">
        <v>0.37204999999999999</v>
      </c>
      <c r="J53" s="24">
        <v>0.35714620000000002</v>
      </c>
      <c r="K53" s="24">
        <v>0.34992329999999999</v>
      </c>
      <c r="L53" s="24">
        <v>0.37207820000000003</v>
      </c>
      <c r="M53" s="24">
        <v>0.45961259999999998</v>
      </c>
      <c r="N53" s="24">
        <v>0.47176210000000002</v>
      </c>
      <c r="O53" s="24">
        <v>0.46795019999999998</v>
      </c>
      <c r="P53" s="24">
        <v>0.4421119</v>
      </c>
      <c r="Q53" s="24">
        <v>0.43720959999999998</v>
      </c>
      <c r="R53" s="24">
        <v>0.42614190000000002</v>
      </c>
      <c r="S53" s="24">
        <v>0.4350656</v>
      </c>
      <c r="T53" s="24">
        <v>0.4529514</v>
      </c>
      <c r="U53" s="24">
        <v>0.46967510000000001</v>
      </c>
      <c r="V53" s="24">
        <v>0.4968166</v>
      </c>
      <c r="W53" s="24">
        <v>0.5247077</v>
      </c>
      <c r="X53" s="24">
        <v>0.64997320000000003</v>
      </c>
      <c r="Y53" s="24">
        <v>0.73098660000000004</v>
      </c>
      <c r="Z53" s="24">
        <v>0.74948269999999995</v>
      </c>
      <c r="AA53" s="24">
        <v>0.70095019999999997</v>
      </c>
      <c r="AB53" s="24">
        <v>0.64715389999999995</v>
      </c>
      <c r="AC53" s="24">
        <v>0.58340740000000002</v>
      </c>
      <c r="AD53" s="24">
        <v>0.49816240000000001</v>
      </c>
      <c r="AE53" s="24">
        <v>-9.7093600000000002E-2</v>
      </c>
      <c r="AF53" s="24">
        <v>-9.8267900000000005E-2</v>
      </c>
      <c r="AG53" s="24">
        <v>-9.0957099999999999E-2</v>
      </c>
      <c r="AH53" s="24">
        <v>-8.5159100000000001E-2</v>
      </c>
      <c r="AI53" s="24">
        <v>-8.1476999999999994E-2</v>
      </c>
      <c r="AJ53" s="24">
        <v>-7.3880399999999999E-2</v>
      </c>
      <c r="AK53" s="24">
        <v>-7.2343000000000005E-2</v>
      </c>
      <c r="AL53" s="24">
        <v>-6.7305000000000004E-2</v>
      </c>
      <c r="AM53" s="24">
        <v>-3.4770200000000001E-2</v>
      </c>
      <c r="AN53" s="24">
        <v>-2.1506500000000001E-2</v>
      </c>
      <c r="AO53" s="24">
        <v>-5.7381000000000003E-3</v>
      </c>
      <c r="AP53" s="24">
        <v>-8.8912000000000001E-3</v>
      </c>
      <c r="AQ53" s="24">
        <v>-1.91693E-2</v>
      </c>
      <c r="AR53" s="24">
        <v>-1.6311900000000001E-2</v>
      </c>
      <c r="AS53" s="24">
        <v>-5.2464E-3</v>
      </c>
      <c r="AT53" s="24">
        <v>1.6571999999999999E-3</v>
      </c>
      <c r="AU53" s="24">
        <v>-1.31716E-2</v>
      </c>
      <c r="AV53" s="24">
        <v>-4.1044799999999999E-2</v>
      </c>
      <c r="AW53" s="24">
        <v>-5.4327E-2</v>
      </c>
      <c r="AX53" s="24">
        <v>-6.4154100000000006E-2</v>
      </c>
      <c r="AY53" s="24">
        <v>-7.01489E-2</v>
      </c>
      <c r="AZ53" s="24">
        <v>-5.2324900000000001E-2</v>
      </c>
      <c r="BA53" s="24">
        <v>-7.9935400000000004E-2</v>
      </c>
      <c r="BB53" s="24">
        <v>-7.9093800000000006E-2</v>
      </c>
      <c r="BC53" s="24">
        <v>-7.4381500000000003E-2</v>
      </c>
      <c r="BD53" s="24">
        <v>-7.4035599999999993E-2</v>
      </c>
      <c r="BE53" s="24">
        <v>-6.8016900000000005E-2</v>
      </c>
      <c r="BF53" s="24">
        <v>-6.5646899999999994E-2</v>
      </c>
      <c r="BG53" s="24">
        <v>-6.4294199999999996E-2</v>
      </c>
      <c r="BH53" s="24">
        <v>-5.52541E-2</v>
      </c>
      <c r="BI53" s="24">
        <v>-5.3135000000000002E-2</v>
      </c>
      <c r="BJ53" s="24">
        <v>-4.6643299999999999E-2</v>
      </c>
      <c r="BK53" s="24">
        <v>-1.6453099999999998E-2</v>
      </c>
      <c r="BL53" s="24">
        <v>-7.1192E-3</v>
      </c>
      <c r="BM53" s="24">
        <v>9.8560999999999996E-3</v>
      </c>
      <c r="BN53" s="24">
        <v>6.4860999999999999E-3</v>
      </c>
      <c r="BO53" s="24">
        <v>-3.9394E-3</v>
      </c>
      <c r="BP53" s="24">
        <v>1.0177999999999999E-3</v>
      </c>
      <c r="BQ53" s="24">
        <v>1.25611E-2</v>
      </c>
      <c r="BR53" s="24">
        <v>1.8619199999999999E-2</v>
      </c>
      <c r="BS53" s="24">
        <v>7.2420000000000004E-4</v>
      </c>
      <c r="BT53" s="24">
        <v>-2.4052199999999999E-2</v>
      </c>
      <c r="BU53" s="24">
        <v>-3.653E-2</v>
      </c>
      <c r="BV53" s="24">
        <v>-4.2924799999999999E-2</v>
      </c>
      <c r="BW53" s="24">
        <v>-5.3181300000000001E-2</v>
      </c>
      <c r="BX53" s="24">
        <v>-3.8885999999999997E-2</v>
      </c>
      <c r="BY53" s="24">
        <v>-6.4451700000000001E-2</v>
      </c>
      <c r="BZ53" s="24">
        <v>-6.2692399999999995E-2</v>
      </c>
      <c r="CA53" s="24">
        <v>-5.8651099999999998E-2</v>
      </c>
      <c r="CB53" s="24">
        <v>-5.7252299999999999E-2</v>
      </c>
      <c r="CC53" s="24">
        <v>-5.2128500000000001E-2</v>
      </c>
      <c r="CD53" s="24">
        <v>-5.2132900000000003E-2</v>
      </c>
      <c r="CE53" s="24">
        <v>-5.23934E-2</v>
      </c>
      <c r="CF53" s="24">
        <v>-4.2353500000000002E-2</v>
      </c>
      <c r="CG53" s="24">
        <v>-3.9831600000000002E-2</v>
      </c>
      <c r="CH53" s="24">
        <v>-3.2333099999999997E-2</v>
      </c>
      <c r="CI53" s="24">
        <v>-3.7667999999999998E-3</v>
      </c>
      <c r="CJ53" s="24">
        <v>2.8454000000000001E-3</v>
      </c>
      <c r="CK53" s="24">
        <v>2.0656500000000001E-2</v>
      </c>
      <c r="CL53" s="24">
        <v>1.71364E-2</v>
      </c>
      <c r="CM53" s="24">
        <v>6.6087999999999997E-3</v>
      </c>
      <c r="CN53" s="24">
        <v>1.30203E-2</v>
      </c>
      <c r="CO53" s="24">
        <v>2.4894599999999999E-2</v>
      </c>
      <c r="CP53" s="24">
        <v>3.0367000000000002E-2</v>
      </c>
      <c r="CQ53" s="24">
        <v>1.0348400000000001E-2</v>
      </c>
      <c r="CR53" s="24">
        <v>-1.22831E-2</v>
      </c>
      <c r="CS53" s="24">
        <v>-2.4203800000000001E-2</v>
      </c>
      <c r="CT53" s="24">
        <v>-2.8221400000000001E-2</v>
      </c>
      <c r="CU53" s="24">
        <v>-4.1429599999999997E-2</v>
      </c>
      <c r="CV53" s="24">
        <v>-2.9578199999999999E-2</v>
      </c>
      <c r="CW53" s="24">
        <v>-5.3727700000000003E-2</v>
      </c>
      <c r="CX53" s="24">
        <v>-5.1332799999999998E-2</v>
      </c>
      <c r="CY53" s="24">
        <v>-4.2920699999999999E-2</v>
      </c>
      <c r="CZ53" s="24">
        <v>-4.0469100000000001E-2</v>
      </c>
      <c r="DA53" s="24">
        <v>-3.6240099999999997E-2</v>
      </c>
      <c r="DB53" s="24">
        <v>-3.8618800000000002E-2</v>
      </c>
      <c r="DC53" s="24">
        <v>-4.0492599999999997E-2</v>
      </c>
      <c r="DD53" s="24">
        <v>-2.9453E-2</v>
      </c>
      <c r="DE53" s="24">
        <v>-2.6528199999999998E-2</v>
      </c>
      <c r="DF53" s="24">
        <v>-1.8022799999999999E-2</v>
      </c>
      <c r="DG53" s="24">
        <v>8.9195999999999998E-3</v>
      </c>
      <c r="DH53" s="24">
        <v>1.281E-2</v>
      </c>
      <c r="DI53" s="24">
        <v>3.1456999999999999E-2</v>
      </c>
      <c r="DJ53" s="24">
        <v>2.7786600000000002E-2</v>
      </c>
      <c r="DK53" s="24">
        <v>1.7156999999999999E-2</v>
      </c>
      <c r="DL53" s="24">
        <v>2.5022800000000001E-2</v>
      </c>
      <c r="DM53" s="24">
        <v>3.7227999999999997E-2</v>
      </c>
      <c r="DN53" s="24">
        <v>4.2114800000000001E-2</v>
      </c>
      <c r="DO53" s="24">
        <v>1.99726E-2</v>
      </c>
      <c r="DP53" s="24">
        <v>-5.1409999999999997E-4</v>
      </c>
      <c r="DQ53" s="24">
        <v>-1.18777E-2</v>
      </c>
      <c r="DR53" s="24">
        <v>-1.3518000000000001E-2</v>
      </c>
      <c r="DS53" s="24">
        <v>-2.9677800000000001E-2</v>
      </c>
      <c r="DT53" s="24">
        <v>-2.0270400000000001E-2</v>
      </c>
      <c r="DU53" s="24">
        <v>-4.3003800000000002E-2</v>
      </c>
      <c r="DV53" s="24">
        <v>-3.9973300000000003E-2</v>
      </c>
      <c r="DW53" s="24">
        <v>-2.0208500000000001E-2</v>
      </c>
      <c r="DX53" s="24">
        <v>-1.6236799999999999E-2</v>
      </c>
      <c r="DY53" s="24">
        <v>-1.32999E-2</v>
      </c>
      <c r="DZ53" s="24">
        <v>-1.9106600000000001E-2</v>
      </c>
      <c r="EA53" s="24">
        <v>-2.3309799999999999E-2</v>
      </c>
      <c r="EB53" s="24">
        <v>-1.08266E-2</v>
      </c>
      <c r="EC53" s="24">
        <v>-7.3201000000000004E-3</v>
      </c>
      <c r="ED53" s="24">
        <v>2.6389E-3</v>
      </c>
      <c r="EE53" s="24">
        <v>2.7236699999999999E-2</v>
      </c>
      <c r="EF53" s="24">
        <v>2.7197300000000001E-2</v>
      </c>
      <c r="EG53" s="24">
        <v>4.7051099999999998E-2</v>
      </c>
      <c r="EH53" s="24">
        <v>4.3163899999999998E-2</v>
      </c>
      <c r="EI53" s="24">
        <v>3.2386900000000003E-2</v>
      </c>
      <c r="EJ53" s="24">
        <v>4.2352500000000001E-2</v>
      </c>
      <c r="EK53" s="24">
        <v>5.5035500000000001E-2</v>
      </c>
      <c r="EL53" s="24">
        <v>5.9076799999999999E-2</v>
      </c>
      <c r="EM53" s="24">
        <v>3.3868500000000003E-2</v>
      </c>
      <c r="EN53" s="24">
        <v>1.64785E-2</v>
      </c>
      <c r="EO53" s="24">
        <v>5.9192999999999997E-3</v>
      </c>
      <c r="EP53" s="24">
        <v>7.7112999999999999E-3</v>
      </c>
      <c r="EQ53" s="24">
        <v>-1.27102E-2</v>
      </c>
      <c r="ER53" s="24">
        <v>-6.8313999999999996E-3</v>
      </c>
      <c r="ES53" s="24">
        <v>-2.7519999999999999E-2</v>
      </c>
      <c r="ET53" s="24">
        <v>-2.35719E-2</v>
      </c>
      <c r="EU53" s="24">
        <v>56.771700000000003</v>
      </c>
      <c r="EV53" s="24">
        <v>56.243929999999999</v>
      </c>
      <c r="EW53" s="24">
        <v>55.529409999999999</v>
      </c>
      <c r="EX53" s="24">
        <v>54.708350000000003</v>
      </c>
      <c r="EY53" s="24">
        <v>54.22625</v>
      </c>
      <c r="EZ53" s="24">
        <v>53.73509</v>
      </c>
      <c r="FA53" s="24">
        <v>52.937469999999998</v>
      </c>
      <c r="FB53" s="24">
        <v>53.900449999999999</v>
      </c>
      <c r="FC53" s="24">
        <v>59.098309999999998</v>
      </c>
      <c r="FD53" s="24">
        <v>64.883589999999998</v>
      </c>
      <c r="FE53" s="24">
        <v>69.566019999999995</v>
      </c>
      <c r="FF53" s="24">
        <v>72.965860000000006</v>
      </c>
      <c r="FG53" s="24">
        <v>74.270259999999993</v>
      </c>
      <c r="FH53" s="24">
        <v>74.508430000000004</v>
      </c>
      <c r="FI53" s="24">
        <v>73.99794</v>
      </c>
      <c r="FJ53" s="24">
        <v>72.805840000000003</v>
      </c>
      <c r="FK53" s="24">
        <v>71.042779999999993</v>
      </c>
      <c r="FL53" s="24">
        <v>67.61909</v>
      </c>
      <c r="FM53" s="24">
        <v>64.988069999999993</v>
      </c>
      <c r="FN53" s="24">
        <v>62.852730000000001</v>
      </c>
      <c r="FO53" s="24">
        <v>60.982309999999998</v>
      </c>
      <c r="FP53" s="24">
        <v>59.644179999999999</v>
      </c>
      <c r="FQ53" s="24">
        <v>58.249690000000001</v>
      </c>
      <c r="FR53" s="24">
        <v>57.138629999999999</v>
      </c>
      <c r="FS53" s="24">
        <v>0.36486809999999997</v>
      </c>
      <c r="FT53" s="24">
        <v>1.47545E-2</v>
      </c>
      <c r="FU53" s="24">
        <v>1.94159E-2</v>
      </c>
    </row>
    <row r="54" spans="1:177" x14ac:dyDescent="0.2">
      <c r="A54" s="14" t="s">
        <v>228</v>
      </c>
      <c r="B54" s="14" t="s">
        <v>0</v>
      </c>
      <c r="C54" s="14" t="s">
        <v>224</v>
      </c>
      <c r="D54" s="36" t="s">
        <v>245</v>
      </c>
      <c r="E54" s="25" t="s">
        <v>220</v>
      </c>
      <c r="F54" s="25">
        <v>386</v>
      </c>
      <c r="G54" s="24">
        <v>0.25522499999999998</v>
      </c>
      <c r="H54" s="24">
        <v>0.24103040000000001</v>
      </c>
      <c r="I54" s="24">
        <v>0.2364542</v>
      </c>
      <c r="J54" s="24">
        <v>0.22430050000000001</v>
      </c>
      <c r="K54" s="24">
        <v>0.21034649999999999</v>
      </c>
      <c r="L54" s="24">
        <v>0.21431120000000001</v>
      </c>
      <c r="M54" s="24">
        <v>0.26425729999999997</v>
      </c>
      <c r="N54" s="24">
        <v>0.28105140000000001</v>
      </c>
      <c r="O54" s="24">
        <v>0.29979149999999999</v>
      </c>
      <c r="P54" s="24">
        <v>0.27805999999999997</v>
      </c>
      <c r="Q54" s="24">
        <v>0.27280450000000001</v>
      </c>
      <c r="R54" s="24">
        <v>0.2641693</v>
      </c>
      <c r="S54" s="24">
        <v>0.28045819999999999</v>
      </c>
      <c r="T54" s="24">
        <v>0.29673769999999999</v>
      </c>
      <c r="U54" s="24">
        <v>0.30194110000000002</v>
      </c>
      <c r="V54" s="24">
        <v>0.31159910000000002</v>
      </c>
      <c r="W54" s="24">
        <v>0.3131488</v>
      </c>
      <c r="X54" s="24">
        <v>0.3902178</v>
      </c>
      <c r="Y54" s="24">
        <v>0.440637</v>
      </c>
      <c r="Z54" s="24">
        <v>0.43876609999999999</v>
      </c>
      <c r="AA54" s="24">
        <v>0.41827550000000002</v>
      </c>
      <c r="AB54" s="24">
        <v>0.38696510000000001</v>
      </c>
      <c r="AC54" s="24">
        <v>0.35769800000000002</v>
      </c>
      <c r="AD54" s="24">
        <v>0.30820170000000002</v>
      </c>
      <c r="AE54" s="24">
        <v>-0.10129680000000001</v>
      </c>
      <c r="AF54" s="24">
        <v>-9.8228700000000002E-2</v>
      </c>
      <c r="AG54" s="24">
        <v>-8.5598599999999997E-2</v>
      </c>
      <c r="AH54" s="24">
        <v>-7.6545199999999994E-2</v>
      </c>
      <c r="AI54" s="24">
        <v>-7.1991600000000003E-2</v>
      </c>
      <c r="AJ54" s="24">
        <v>-7.1549799999999997E-2</v>
      </c>
      <c r="AK54" s="24">
        <v>-6.9217100000000004E-2</v>
      </c>
      <c r="AL54" s="24">
        <v>-6.7431900000000003E-2</v>
      </c>
      <c r="AM54" s="24">
        <v>-4.3314999999999999E-2</v>
      </c>
      <c r="AN54" s="24">
        <v>-2.0220700000000001E-2</v>
      </c>
      <c r="AO54" s="24">
        <v>-1.0257499999999999E-2</v>
      </c>
      <c r="AP54" s="24">
        <v>-7.2283E-3</v>
      </c>
      <c r="AQ54" s="24">
        <v>-1.1785500000000001E-2</v>
      </c>
      <c r="AR54" s="24">
        <v>-5.1855E-3</v>
      </c>
      <c r="AS54" s="24">
        <v>2.6800999999999999E-3</v>
      </c>
      <c r="AT54" s="24">
        <v>1.4289E-2</v>
      </c>
      <c r="AU54" s="24">
        <v>-6.3458999999999998E-3</v>
      </c>
      <c r="AV54" s="24">
        <v>-2.7538199999999999E-2</v>
      </c>
      <c r="AW54" s="24">
        <v>-4.8896500000000002E-2</v>
      </c>
      <c r="AX54" s="24">
        <v>-7.0864899999999995E-2</v>
      </c>
      <c r="AY54" s="24">
        <v>-6.2705499999999997E-2</v>
      </c>
      <c r="AZ54" s="24">
        <v>-4.6111699999999999E-2</v>
      </c>
      <c r="BA54" s="24">
        <v>-7.0521600000000004E-2</v>
      </c>
      <c r="BB54" s="24">
        <v>-7.3817599999999997E-2</v>
      </c>
      <c r="BC54" s="24">
        <v>-7.8133400000000006E-2</v>
      </c>
      <c r="BD54" s="24">
        <v>-7.3030499999999998E-2</v>
      </c>
      <c r="BE54" s="24">
        <v>-6.2194199999999998E-2</v>
      </c>
      <c r="BF54" s="24">
        <v>-5.72357E-2</v>
      </c>
      <c r="BG54" s="24">
        <v>-5.5573999999999998E-2</v>
      </c>
      <c r="BH54" s="24">
        <v>-5.4234400000000002E-2</v>
      </c>
      <c r="BI54" s="24">
        <v>-5.1403400000000002E-2</v>
      </c>
      <c r="BJ54" s="24">
        <v>-4.8046899999999997E-2</v>
      </c>
      <c r="BK54" s="24">
        <v>-2.78435E-2</v>
      </c>
      <c r="BL54" s="24">
        <v>-7.9083000000000001E-3</v>
      </c>
      <c r="BM54" s="24">
        <v>3.6736E-3</v>
      </c>
      <c r="BN54" s="24">
        <v>6.7549999999999997E-3</v>
      </c>
      <c r="BO54" s="24">
        <v>2.0046999999999999E-3</v>
      </c>
      <c r="BP54" s="24">
        <v>1.1153E-2</v>
      </c>
      <c r="BQ54" s="24">
        <v>1.9896799999999999E-2</v>
      </c>
      <c r="BR54" s="24">
        <v>2.99794E-2</v>
      </c>
      <c r="BS54" s="24">
        <v>6.0841999999999997E-3</v>
      </c>
      <c r="BT54" s="24">
        <v>-1.07951E-2</v>
      </c>
      <c r="BU54" s="24">
        <v>-3.13545E-2</v>
      </c>
      <c r="BV54" s="24">
        <v>-5.1323399999999998E-2</v>
      </c>
      <c r="BW54" s="24">
        <v>-4.7766400000000001E-2</v>
      </c>
      <c r="BX54" s="24">
        <v>-3.6070600000000001E-2</v>
      </c>
      <c r="BY54" s="24">
        <v>-5.6932400000000001E-2</v>
      </c>
      <c r="BZ54" s="24">
        <v>-5.8359599999999998E-2</v>
      </c>
      <c r="CA54" s="24">
        <v>-6.20905E-2</v>
      </c>
      <c r="CB54" s="24">
        <v>-5.55784E-2</v>
      </c>
      <c r="CC54" s="24">
        <v>-4.5984400000000002E-2</v>
      </c>
      <c r="CD54" s="24">
        <v>-4.3861999999999998E-2</v>
      </c>
      <c r="CE54" s="24">
        <v>-4.4203199999999998E-2</v>
      </c>
      <c r="CF54" s="24">
        <v>-4.2241800000000003E-2</v>
      </c>
      <c r="CG54" s="24">
        <v>-3.9065599999999999E-2</v>
      </c>
      <c r="CH54" s="24">
        <v>-3.4620900000000003E-2</v>
      </c>
      <c r="CI54" s="24">
        <v>-1.7127900000000001E-2</v>
      </c>
      <c r="CJ54" s="24">
        <v>6.1919999999999998E-4</v>
      </c>
      <c r="CK54" s="24">
        <v>1.3322199999999999E-2</v>
      </c>
      <c r="CL54" s="24">
        <v>1.6439800000000001E-2</v>
      </c>
      <c r="CM54" s="24">
        <v>1.15557E-2</v>
      </c>
      <c r="CN54" s="24">
        <v>2.2468999999999999E-2</v>
      </c>
      <c r="CO54" s="24">
        <v>3.1820899999999999E-2</v>
      </c>
      <c r="CP54" s="24">
        <v>4.0846500000000001E-2</v>
      </c>
      <c r="CQ54" s="24">
        <v>1.46932E-2</v>
      </c>
      <c r="CR54" s="24">
        <v>8.0110000000000001E-4</v>
      </c>
      <c r="CS54" s="24">
        <v>-1.9205E-2</v>
      </c>
      <c r="CT54" s="24">
        <v>-3.7789099999999999E-2</v>
      </c>
      <c r="CU54" s="24">
        <v>-3.74197E-2</v>
      </c>
      <c r="CV54" s="24">
        <v>-2.9116199999999998E-2</v>
      </c>
      <c r="CW54" s="24">
        <v>-4.75205E-2</v>
      </c>
      <c r="CX54" s="24">
        <v>-4.7653500000000001E-2</v>
      </c>
      <c r="CY54" s="24">
        <v>-4.6047600000000001E-2</v>
      </c>
      <c r="CZ54" s="24">
        <v>-3.8126199999999999E-2</v>
      </c>
      <c r="DA54" s="24">
        <v>-2.9774499999999999E-2</v>
      </c>
      <c r="DB54" s="24">
        <v>-3.0488299999999999E-2</v>
      </c>
      <c r="DC54" s="24">
        <v>-3.2832399999999998E-2</v>
      </c>
      <c r="DD54" s="24">
        <v>-3.02493E-2</v>
      </c>
      <c r="DE54" s="24">
        <v>-2.6727899999999999E-2</v>
      </c>
      <c r="DF54" s="24">
        <v>-2.1194999999999999E-2</v>
      </c>
      <c r="DG54" s="24">
        <v>-6.4123000000000001E-3</v>
      </c>
      <c r="DH54" s="24">
        <v>9.1467000000000007E-3</v>
      </c>
      <c r="DI54" s="24">
        <v>2.29708E-2</v>
      </c>
      <c r="DJ54" s="24">
        <v>2.6124600000000001E-2</v>
      </c>
      <c r="DK54" s="24">
        <v>2.1106799999999998E-2</v>
      </c>
      <c r="DL54" s="24">
        <v>3.3785000000000003E-2</v>
      </c>
      <c r="DM54" s="24">
        <v>4.3745100000000002E-2</v>
      </c>
      <c r="DN54" s="24">
        <v>5.1713599999999998E-2</v>
      </c>
      <c r="DO54" s="24">
        <v>2.3302300000000001E-2</v>
      </c>
      <c r="DP54" s="24">
        <v>1.23973E-2</v>
      </c>
      <c r="DQ54" s="24">
        <v>-7.0555000000000001E-3</v>
      </c>
      <c r="DR54" s="24">
        <v>-2.42548E-2</v>
      </c>
      <c r="DS54" s="24">
        <v>-2.70729E-2</v>
      </c>
      <c r="DT54" s="24">
        <v>-2.2161699999999999E-2</v>
      </c>
      <c r="DU54" s="24">
        <v>-3.8108599999999999E-2</v>
      </c>
      <c r="DV54" s="24">
        <v>-3.6947300000000002E-2</v>
      </c>
      <c r="DW54" s="24">
        <v>-2.28842E-2</v>
      </c>
      <c r="DX54" s="24">
        <v>-1.29281E-2</v>
      </c>
      <c r="DY54" s="24">
        <v>-6.3701000000000001E-3</v>
      </c>
      <c r="DZ54" s="24">
        <v>-1.11787E-2</v>
      </c>
      <c r="EA54" s="24">
        <v>-1.6414700000000001E-2</v>
      </c>
      <c r="EB54" s="24">
        <v>-1.29339E-2</v>
      </c>
      <c r="EC54" s="24">
        <v>-8.9142000000000006E-3</v>
      </c>
      <c r="ED54" s="24">
        <v>-1.81E-3</v>
      </c>
      <c r="EE54" s="24">
        <v>9.0591999999999999E-3</v>
      </c>
      <c r="EF54" s="24">
        <v>2.1459099999999998E-2</v>
      </c>
      <c r="EG54" s="24">
        <v>3.6901900000000001E-2</v>
      </c>
      <c r="EH54" s="24">
        <v>4.0107900000000002E-2</v>
      </c>
      <c r="EI54" s="24">
        <v>3.4896999999999997E-2</v>
      </c>
      <c r="EJ54" s="24">
        <v>5.0123500000000001E-2</v>
      </c>
      <c r="EK54" s="24">
        <v>6.0961700000000001E-2</v>
      </c>
      <c r="EL54" s="24">
        <v>6.7404000000000006E-2</v>
      </c>
      <c r="EM54" s="24">
        <v>3.5732399999999997E-2</v>
      </c>
      <c r="EN54" s="24">
        <v>2.91404E-2</v>
      </c>
      <c r="EO54" s="24">
        <v>1.0486499999999999E-2</v>
      </c>
      <c r="EP54" s="24">
        <v>-4.7133000000000001E-3</v>
      </c>
      <c r="EQ54" s="24">
        <v>-1.21339E-2</v>
      </c>
      <c r="ER54" s="24">
        <v>-1.21206E-2</v>
      </c>
      <c r="ES54" s="24">
        <v>-2.45194E-2</v>
      </c>
      <c r="ET54" s="24">
        <v>-2.1489399999999999E-2</v>
      </c>
      <c r="EU54" s="24">
        <v>58.043080000000003</v>
      </c>
      <c r="EV54" s="24">
        <v>57.54983</v>
      </c>
      <c r="EW54" s="24">
        <v>56.773650000000004</v>
      </c>
      <c r="EX54" s="24">
        <v>56.06588</v>
      </c>
      <c r="EY54" s="24">
        <v>55.602200000000003</v>
      </c>
      <c r="EZ54" s="24">
        <v>55.206919999999997</v>
      </c>
      <c r="FA54" s="24">
        <v>54.473820000000003</v>
      </c>
      <c r="FB54" s="24">
        <v>55.616549999999997</v>
      </c>
      <c r="FC54" s="24">
        <v>60.6402</v>
      </c>
      <c r="FD54" s="24">
        <v>65.979730000000004</v>
      </c>
      <c r="FE54" s="24">
        <v>69.92483</v>
      </c>
      <c r="FF54" s="24">
        <v>72.698480000000004</v>
      </c>
      <c r="FG54" s="24">
        <v>73.751689999999996</v>
      </c>
      <c r="FH54" s="24">
        <v>73.677369999999996</v>
      </c>
      <c r="FI54" s="24">
        <v>73.152869999999993</v>
      </c>
      <c r="FJ54" s="24">
        <v>72.22551</v>
      </c>
      <c r="FK54" s="24">
        <v>70.78716</v>
      </c>
      <c r="FL54" s="24">
        <v>67.763509999999997</v>
      </c>
      <c r="FM54" s="24">
        <v>65.451009999999997</v>
      </c>
      <c r="FN54" s="24">
        <v>63.454389999999997</v>
      </c>
      <c r="FO54" s="24">
        <v>61.84966</v>
      </c>
      <c r="FP54" s="24">
        <v>60.816719999999997</v>
      </c>
      <c r="FQ54" s="24">
        <v>59.5152</v>
      </c>
      <c r="FR54" s="24">
        <v>58.43497</v>
      </c>
      <c r="FS54" s="24">
        <v>0.33212229999999998</v>
      </c>
      <c r="FT54" s="24">
        <v>1.2666800000000001E-2</v>
      </c>
      <c r="FU54" s="24">
        <v>1.8622300000000001E-2</v>
      </c>
    </row>
    <row r="55" spans="1:177" x14ac:dyDescent="0.2">
      <c r="A55" s="14" t="s">
        <v>228</v>
      </c>
      <c r="B55" s="14" t="s">
        <v>0</v>
      </c>
      <c r="C55" s="14" t="s">
        <v>224</v>
      </c>
      <c r="D55" s="36" t="s">
        <v>245</v>
      </c>
      <c r="E55" s="25" t="s">
        <v>221</v>
      </c>
      <c r="F55" s="25">
        <v>303</v>
      </c>
      <c r="G55" s="24">
        <v>0.1701704</v>
      </c>
      <c r="H55" s="24">
        <v>0.15245529999999999</v>
      </c>
      <c r="I55" s="24">
        <v>0.14170250000000001</v>
      </c>
      <c r="J55" s="24">
        <v>0.1377535</v>
      </c>
      <c r="K55" s="24">
        <v>0.14267630000000001</v>
      </c>
      <c r="L55" s="24">
        <v>0.15952810000000001</v>
      </c>
      <c r="M55" s="24">
        <v>0.19726679999999999</v>
      </c>
      <c r="N55" s="24">
        <v>0.19550219999999999</v>
      </c>
      <c r="O55" s="24">
        <v>0.17808399999999999</v>
      </c>
      <c r="P55" s="24">
        <v>0.17193510000000001</v>
      </c>
      <c r="Q55" s="24">
        <v>0.17231859999999999</v>
      </c>
      <c r="R55" s="24">
        <v>0.16883699999999999</v>
      </c>
      <c r="S55" s="24">
        <v>0.1645006</v>
      </c>
      <c r="T55" s="24">
        <v>0.16748060000000001</v>
      </c>
      <c r="U55" s="24">
        <v>0.17753849999999999</v>
      </c>
      <c r="V55" s="24">
        <v>0.19337770000000001</v>
      </c>
      <c r="W55" s="24">
        <v>0.2161286</v>
      </c>
      <c r="X55" s="24">
        <v>0.2650805</v>
      </c>
      <c r="Y55" s="24">
        <v>0.2976047</v>
      </c>
      <c r="Z55" s="24">
        <v>0.31655129999999998</v>
      </c>
      <c r="AA55" s="24">
        <v>0.28970790000000002</v>
      </c>
      <c r="AB55" s="24">
        <v>0.266681</v>
      </c>
      <c r="AC55" s="24">
        <v>0.23362669999999999</v>
      </c>
      <c r="AD55" s="24">
        <v>0.19773640000000001</v>
      </c>
      <c r="AE55" s="24">
        <v>-1.62582E-2</v>
      </c>
      <c r="AF55" s="24">
        <v>-2.0047800000000001E-2</v>
      </c>
      <c r="AG55" s="24">
        <v>-2.4377800000000002E-2</v>
      </c>
      <c r="AH55" s="24">
        <v>-2.61541E-2</v>
      </c>
      <c r="AI55" s="24">
        <v>-2.5355699999999998E-2</v>
      </c>
      <c r="AJ55" s="24">
        <v>-1.9878199999999999E-2</v>
      </c>
      <c r="AK55" s="24">
        <v>-2.05708E-2</v>
      </c>
      <c r="AL55" s="24">
        <v>-1.7913599999999998E-2</v>
      </c>
      <c r="AM55" s="24">
        <v>-7.8616999999999992E-3</v>
      </c>
      <c r="AN55" s="24">
        <v>-1.1657600000000001E-2</v>
      </c>
      <c r="AO55" s="24">
        <v>-5.4365000000000004E-3</v>
      </c>
      <c r="AP55" s="24">
        <v>-1.04688E-2</v>
      </c>
      <c r="AQ55" s="24">
        <v>-1.55999E-2</v>
      </c>
      <c r="AR55" s="24">
        <v>-1.8879799999999999E-2</v>
      </c>
      <c r="AS55" s="24">
        <v>-1.5727600000000001E-2</v>
      </c>
      <c r="AT55" s="24">
        <v>-1.8807999999999998E-2</v>
      </c>
      <c r="AU55" s="24">
        <v>-1.49117E-2</v>
      </c>
      <c r="AV55" s="24">
        <v>-2.4237700000000001E-2</v>
      </c>
      <c r="AW55" s="24">
        <v>-1.93124E-2</v>
      </c>
      <c r="AX55" s="24">
        <v>-1.3232300000000001E-2</v>
      </c>
      <c r="AY55" s="24">
        <v>-2.2495999999999999E-2</v>
      </c>
      <c r="AZ55" s="24">
        <v>-1.8098400000000001E-2</v>
      </c>
      <c r="BA55" s="24">
        <v>-2.4655900000000001E-2</v>
      </c>
      <c r="BB55" s="24">
        <v>-2.0966499999999999E-2</v>
      </c>
      <c r="BC55" s="24">
        <v>-8.4740000000000006E-3</v>
      </c>
      <c r="BD55" s="24">
        <v>-1.2685699999999999E-2</v>
      </c>
      <c r="BE55" s="24">
        <v>-1.6738400000000001E-2</v>
      </c>
      <c r="BF55" s="24">
        <v>-1.85379E-2</v>
      </c>
      <c r="BG55" s="24">
        <v>-1.7770600000000001E-2</v>
      </c>
      <c r="BH55" s="24">
        <v>-1.0827099999999999E-2</v>
      </c>
      <c r="BI55" s="24">
        <v>-1.12794E-2</v>
      </c>
      <c r="BJ55" s="24">
        <v>-8.1525E-3</v>
      </c>
      <c r="BK55" s="24">
        <v>2.6189E-3</v>
      </c>
      <c r="BL55" s="24">
        <v>-3.5146999999999999E-3</v>
      </c>
      <c r="BM55" s="24">
        <v>2.8544E-3</v>
      </c>
      <c r="BN55" s="24">
        <v>-2.6140999999999998E-3</v>
      </c>
      <c r="BO55" s="24">
        <v>-7.8047000000000004E-3</v>
      </c>
      <c r="BP55" s="24">
        <v>-1.08351E-2</v>
      </c>
      <c r="BQ55" s="24">
        <v>-7.8860000000000006E-3</v>
      </c>
      <c r="BR55" s="24">
        <v>-1.0485599999999999E-2</v>
      </c>
      <c r="BS55" s="24">
        <v>-7.5180000000000004E-3</v>
      </c>
      <c r="BT55" s="24">
        <v>-1.7270500000000001E-2</v>
      </c>
      <c r="BU55" s="24">
        <v>-1.2100700000000001E-2</v>
      </c>
      <c r="BV55" s="24">
        <v>-2.4629000000000001E-3</v>
      </c>
      <c r="BW55" s="24">
        <v>-1.34062E-2</v>
      </c>
      <c r="BX55" s="24">
        <v>-9.4035000000000004E-3</v>
      </c>
      <c r="BY55" s="24">
        <v>-1.6342499999999999E-2</v>
      </c>
      <c r="BZ55" s="24">
        <v>-1.33832E-2</v>
      </c>
      <c r="CA55" s="24">
        <v>-3.0826999999999999E-3</v>
      </c>
      <c r="CB55" s="24">
        <v>-7.5867E-3</v>
      </c>
      <c r="CC55" s="24">
        <v>-1.14474E-2</v>
      </c>
      <c r="CD55" s="24">
        <v>-1.3262899999999999E-2</v>
      </c>
      <c r="CE55" s="24">
        <v>-1.25171E-2</v>
      </c>
      <c r="CF55" s="24">
        <v>-4.5583999999999998E-3</v>
      </c>
      <c r="CG55" s="24">
        <v>-4.8440999999999996E-3</v>
      </c>
      <c r="CH55" s="24">
        <v>-1.3919E-3</v>
      </c>
      <c r="CI55" s="24">
        <v>9.8776999999999997E-3</v>
      </c>
      <c r="CJ55" s="24">
        <v>2.1251E-3</v>
      </c>
      <c r="CK55" s="24">
        <v>8.5965999999999994E-3</v>
      </c>
      <c r="CL55" s="24">
        <v>2.826E-3</v>
      </c>
      <c r="CM55" s="24">
        <v>-2.4058E-3</v>
      </c>
      <c r="CN55" s="24">
        <v>-5.2633999999999997E-3</v>
      </c>
      <c r="CO55" s="24">
        <v>-2.4550000000000002E-3</v>
      </c>
      <c r="CP55" s="24">
        <v>-4.7216000000000003E-3</v>
      </c>
      <c r="CQ55" s="24">
        <v>-2.3971000000000001E-3</v>
      </c>
      <c r="CR55" s="24">
        <v>-1.2445100000000001E-2</v>
      </c>
      <c r="CS55" s="24">
        <v>-7.1059000000000001E-3</v>
      </c>
      <c r="CT55" s="24">
        <v>4.9959000000000002E-3</v>
      </c>
      <c r="CU55" s="24">
        <v>-7.1105999999999999E-3</v>
      </c>
      <c r="CV55" s="24">
        <v>-3.3815E-3</v>
      </c>
      <c r="CW55" s="24">
        <v>-1.0584700000000001E-2</v>
      </c>
      <c r="CX55" s="24">
        <v>-8.1311000000000005E-3</v>
      </c>
      <c r="CY55" s="24">
        <v>2.3086000000000001E-3</v>
      </c>
      <c r="CZ55" s="24">
        <v>-2.4878000000000001E-3</v>
      </c>
      <c r="DA55" s="24">
        <v>-6.1563E-3</v>
      </c>
      <c r="DB55" s="24">
        <v>-7.9880000000000003E-3</v>
      </c>
      <c r="DC55" s="24">
        <v>-7.2636000000000003E-3</v>
      </c>
      <c r="DD55" s="24">
        <v>1.7103999999999999E-3</v>
      </c>
      <c r="DE55" s="24">
        <v>1.5911E-3</v>
      </c>
      <c r="DF55" s="24">
        <v>5.3686000000000003E-3</v>
      </c>
      <c r="DG55" s="24">
        <v>1.7136599999999998E-2</v>
      </c>
      <c r="DH55" s="24">
        <v>7.7647999999999997E-3</v>
      </c>
      <c r="DI55" s="24">
        <v>1.4338800000000001E-2</v>
      </c>
      <c r="DJ55" s="24">
        <v>8.2661000000000002E-3</v>
      </c>
      <c r="DK55" s="24">
        <v>2.9932000000000001E-3</v>
      </c>
      <c r="DL55" s="24">
        <v>3.0830000000000001E-4</v>
      </c>
      <c r="DM55" s="24">
        <v>2.9761000000000002E-3</v>
      </c>
      <c r="DN55" s="24">
        <v>1.0424E-3</v>
      </c>
      <c r="DO55" s="24">
        <v>2.7238000000000002E-3</v>
      </c>
      <c r="DP55" s="24">
        <v>-7.6197000000000001E-3</v>
      </c>
      <c r="DQ55" s="24">
        <v>-2.1110999999999999E-3</v>
      </c>
      <c r="DR55" s="24">
        <v>1.2454700000000001E-2</v>
      </c>
      <c r="DS55" s="24">
        <v>-8.1510000000000003E-4</v>
      </c>
      <c r="DT55" s="24">
        <v>2.6405999999999999E-3</v>
      </c>
      <c r="DU55" s="24">
        <v>-4.8269000000000003E-3</v>
      </c>
      <c r="DV55" s="24">
        <v>-2.8789000000000002E-3</v>
      </c>
      <c r="DW55" s="24">
        <v>1.0092800000000001E-2</v>
      </c>
      <c r="DX55" s="24">
        <v>4.8744000000000001E-3</v>
      </c>
      <c r="DY55" s="24">
        <v>1.4831E-3</v>
      </c>
      <c r="DZ55" s="24">
        <v>-3.7169999999999998E-4</v>
      </c>
      <c r="EA55" s="24">
        <v>3.2160000000000001E-4</v>
      </c>
      <c r="EB55" s="24">
        <v>1.07615E-2</v>
      </c>
      <c r="EC55" s="24">
        <v>1.08825E-2</v>
      </c>
      <c r="ED55" s="24">
        <v>1.5129699999999999E-2</v>
      </c>
      <c r="EE55" s="24">
        <v>2.7617200000000001E-2</v>
      </c>
      <c r="EF55" s="24">
        <v>1.59077E-2</v>
      </c>
      <c r="EG55" s="24">
        <v>2.2629699999999999E-2</v>
      </c>
      <c r="EH55" s="24">
        <v>1.6120800000000001E-2</v>
      </c>
      <c r="EI55" s="24">
        <v>1.0788300000000001E-2</v>
      </c>
      <c r="EJ55" s="24">
        <v>8.3529999999999993E-3</v>
      </c>
      <c r="EK55" s="24">
        <v>1.08177E-2</v>
      </c>
      <c r="EL55" s="24">
        <v>9.3647000000000001E-3</v>
      </c>
      <c r="EM55" s="24">
        <v>1.01175E-2</v>
      </c>
      <c r="EN55" s="24">
        <v>-6.5249999999999998E-4</v>
      </c>
      <c r="EO55" s="24">
        <v>5.1006999999999997E-3</v>
      </c>
      <c r="EP55" s="24">
        <v>2.3224100000000001E-2</v>
      </c>
      <c r="EQ55" s="24">
        <v>8.2746999999999994E-3</v>
      </c>
      <c r="ER55" s="24">
        <v>1.13355E-2</v>
      </c>
      <c r="ES55" s="24">
        <v>3.4864000000000002E-3</v>
      </c>
      <c r="ET55" s="24">
        <v>4.7044000000000001E-3</v>
      </c>
      <c r="EU55" s="24">
        <v>55.56456</v>
      </c>
      <c r="EV55" s="24">
        <v>55.004010000000001</v>
      </c>
      <c r="EW55" s="24">
        <v>54.348030000000001</v>
      </c>
      <c r="EX55" s="24">
        <v>53.419409999999999</v>
      </c>
      <c r="EY55" s="24">
        <v>52.919809999999998</v>
      </c>
      <c r="EZ55" s="24">
        <v>52.337609999999998</v>
      </c>
      <c r="FA55" s="24">
        <v>51.478749999999998</v>
      </c>
      <c r="FB55" s="24">
        <v>52.271050000000002</v>
      </c>
      <c r="FC55" s="24">
        <v>57.634320000000002</v>
      </c>
      <c r="FD55" s="24">
        <v>63.842820000000003</v>
      </c>
      <c r="FE55" s="24">
        <v>69.225340000000003</v>
      </c>
      <c r="FF55" s="24">
        <v>73.219729999999998</v>
      </c>
      <c r="FG55" s="24">
        <v>74.762630000000001</v>
      </c>
      <c r="FH55" s="24">
        <v>75.297520000000006</v>
      </c>
      <c r="FI55" s="24">
        <v>74.800319999999999</v>
      </c>
      <c r="FJ55" s="24">
        <v>73.356859999999998</v>
      </c>
      <c r="FK55" s="24">
        <v>71.285480000000007</v>
      </c>
      <c r="FL55" s="24">
        <v>67.481960000000001</v>
      </c>
      <c r="FM55" s="24">
        <v>64.548519999999996</v>
      </c>
      <c r="FN55" s="24">
        <v>62.281480000000002</v>
      </c>
      <c r="FO55" s="24">
        <v>60.15878</v>
      </c>
      <c r="FP55" s="24">
        <v>58.53087</v>
      </c>
      <c r="FQ55" s="24">
        <v>57.048110000000001</v>
      </c>
      <c r="FR55" s="24">
        <v>55.907780000000002</v>
      </c>
      <c r="FS55" s="24">
        <v>0.18293029999999999</v>
      </c>
      <c r="FT55" s="24">
        <v>8.2433999999999997E-3</v>
      </c>
      <c r="FU55" s="24">
        <v>8.6923999999999994E-3</v>
      </c>
    </row>
    <row r="56" spans="1:177" x14ac:dyDescent="0.2">
      <c r="A56" s="14" t="s">
        <v>228</v>
      </c>
      <c r="B56" s="14" t="s">
        <v>0</v>
      </c>
      <c r="C56" s="14" t="s">
        <v>224</v>
      </c>
      <c r="D56" s="36" t="s">
        <v>246</v>
      </c>
      <c r="E56" s="25" t="s">
        <v>219</v>
      </c>
      <c r="F56" s="25">
        <v>653</v>
      </c>
      <c r="G56" s="24">
        <v>0.5154784</v>
      </c>
      <c r="H56" s="24">
        <v>0.4159717</v>
      </c>
      <c r="I56" s="24">
        <v>0.40226640000000002</v>
      </c>
      <c r="J56" s="24">
        <v>0.39108569999999998</v>
      </c>
      <c r="K56" s="24">
        <v>0.40127190000000001</v>
      </c>
      <c r="L56" s="24">
        <v>0.40264179999999999</v>
      </c>
      <c r="M56" s="24">
        <v>0.45061800000000002</v>
      </c>
      <c r="N56" s="24">
        <v>0.45729750000000002</v>
      </c>
      <c r="O56" s="24">
        <v>0.402175</v>
      </c>
      <c r="P56" s="24">
        <v>0.38409579999999999</v>
      </c>
      <c r="Q56" s="24">
        <v>0.39441290000000001</v>
      </c>
      <c r="R56" s="24">
        <v>0.39725270000000001</v>
      </c>
      <c r="S56" s="24">
        <v>0.39190779999999997</v>
      </c>
      <c r="T56" s="24">
        <v>0.3983854</v>
      </c>
      <c r="U56" s="24">
        <v>0.42316900000000002</v>
      </c>
      <c r="V56" s="24">
        <v>0.4770973</v>
      </c>
      <c r="W56" s="24">
        <v>0.54558470000000003</v>
      </c>
      <c r="X56" s="24">
        <v>0.62315799999999999</v>
      </c>
      <c r="Y56" s="24">
        <v>0.74016950000000004</v>
      </c>
      <c r="Z56" s="24">
        <v>0.83628199999999997</v>
      </c>
      <c r="AA56" s="24">
        <v>0.79539300000000002</v>
      </c>
      <c r="AB56" s="24">
        <v>0.71444739999999995</v>
      </c>
      <c r="AC56" s="24">
        <v>0.64229639999999999</v>
      </c>
      <c r="AD56" s="24">
        <v>0.54623089999999996</v>
      </c>
      <c r="AE56" s="24">
        <v>-8.39839E-2</v>
      </c>
      <c r="AF56" s="24">
        <v>-0.13238520000000001</v>
      </c>
      <c r="AG56" s="24">
        <v>-0.1127527</v>
      </c>
      <c r="AH56" s="24">
        <v>-9.2960000000000001E-2</v>
      </c>
      <c r="AI56" s="24">
        <v>-8.2272399999999996E-2</v>
      </c>
      <c r="AJ56" s="24">
        <v>-6.7650199999999994E-2</v>
      </c>
      <c r="AK56" s="24">
        <v>-5.8020599999999999E-2</v>
      </c>
      <c r="AL56" s="24">
        <v>-4.1639599999999999E-2</v>
      </c>
      <c r="AM56" s="24">
        <v>-4.7354599999999997E-2</v>
      </c>
      <c r="AN56" s="24">
        <v>-2.0231099999999998E-2</v>
      </c>
      <c r="AO56" s="24">
        <v>-1.92143E-2</v>
      </c>
      <c r="AP56" s="24">
        <v>-6.5452000000000001E-3</v>
      </c>
      <c r="AQ56" s="24">
        <v>-2.8728999999999998E-3</v>
      </c>
      <c r="AR56" s="24">
        <v>-2.0211000000000001E-3</v>
      </c>
      <c r="AS56" s="24">
        <v>1.4052E-2</v>
      </c>
      <c r="AT56" s="24">
        <v>1.2350399999999999E-2</v>
      </c>
      <c r="AU56" s="24">
        <v>9.1503999999999995E-3</v>
      </c>
      <c r="AV56" s="24">
        <v>-2.2439999999999999E-3</v>
      </c>
      <c r="AW56" s="24">
        <v>-1.7780500000000001E-2</v>
      </c>
      <c r="AX56" s="24">
        <v>8.3637999999999994E-3</v>
      </c>
      <c r="AY56" s="24">
        <v>-9.4526999999999996E-3</v>
      </c>
      <c r="AZ56" s="24">
        <v>-1.5617900000000001E-2</v>
      </c>
      <c r="BA56" s="24">
        <v>-1.6748900000000001E-2</v>
      </c>
      <c r="BB56" s="24">
        <v>-2.6309599999999999E-2</v>
      </c>
      <c r="BC56" s="24">
        <v>-6.06668E-2</v>
      </c>
      <c r="BD56" s="24">
        <v>-0.1042334</v>
      </c>
      <c r="BE56" s="24">
        <v>-8.7593299999999999E-2</v>
      </c>
      <c r="BF56" s="24">
        <v>-7.2182899999999994E-2</v>
      </c>
      <c r="BG56" s="24">
        <v>-6.3623399999999997E-2</v>
      </c>
      <c r="BH56" s="24">
        <v>-5.17431E-2</v>
      </c>
      <c r="BI56" s="24">
        <v>-4.22171E-2</v>
      </c>
      <c r="BJ56" s="24">
        <v>-2.54851E-2</v>
      </c>
      <c r="BK56" s="24">
        <v>-2.9294199999999999E-2</v>
      </c>
      <c r="BL56" s="24">
        <v>-6.4643000000000001E-3</v>
      </c>
      <c r="BM56" s="24">
        <v>-5.6699999999999997E-3</v>
      </c>
      <c r="BN56" s="24">
        <v>7.9909000000000004E-3</v>
      </c>
      <c r="BO56" s="24">
        <v>1.1966299999999999E-2</v>
      </c>
      <c r="BP56" s="24">
        <v>1.3029799999999999E-2</v>
      </c>
      <c r="BQ56" s="24">
        <v>2.6397899999999998E-2</v>
      </c>
      <c r="BR56" s="24">
        <v>2.57632E-2</v>
      </c>
      <c r="BS56" s="24">
        <v>2.39937E-2</v>
      </c>
      <c r="BT56" s="24">
        <v>1.4545799999999999E-2</v>
      </c>
      <c r="BU56" s="24">
        <v>-3.3E-4</v>
      </c>
      <c r="BV56" s="24">
        <v>2.3520599999999999E-2</v>
      </c>
      <c r="BW56" s="24">
        <v>7.3948E-3</v>
      </c>
      <c r="BX56" s="24">
        <v>2.8416000000000001E-3</v>
      </c>
      <c r="BY56" s="24">
        <v>8.2430000000000003E-4</v>
      </c>
      <c r="BZ56" s="24">
        <v>-9.7833999999999994E-3</v>
      </c>
      <c r="CA56" s="24">
        <v>-4.4517399999999999E-2</v>
      </c>
      <c r="CB56" s="24">
        <v>-8.4735599999999994E-2</v>
      </c>
      <c r="CC56" s="24">
        <v>-7.0167999999999994E-2</v>
      </c>
      <c r="CD56" s="24">
        <v>-5.7792799999999998E-2</v>
      </c>
      <c r="CE56" s="24">
        <v>-5.0707099999999998E-2</v>
      </c>
      <c r="CF56" s="24">
        <v>-4.0725900000000002E-2</v>
      </c>
      <c r="CG56" s="24">
        <v>-3.1271699999999999E-2</v>
      </c>
      <c r="CH56" s="24">
        <v>-1.42965E-2</v>
      </c>
      <c r="CI56" s="24">
        <v>-1.6785600000000001E-2</v>
      </c>
      <c r="CJ56" s="24">
        <v>3.0706000000000002E-3</v>
      </c>
      <c r="CK56" s="24">
        <v>3.7106999999999999E-3</v>
      </c>
      <c r="CL56" s="24">
        <v>1.8058500000000002E-2</v>
      </c>
      <c r="CM56" s="24">
        <v>2.22439E-2</v>
      </c>
      <c r="CN56" s="24">
        <v>2.3453999999999999E-2</v>
      </c>
      <c r="CO56" s="24">
        <v>3.4948699999999999E-2</v>
      </c>
      <c r="CP56" s="24">
        <v>3.5052800000000002E-2</v>
      </c>
      <c r="CQ56" s="24">
        <v>3.4274199999999998E-2</v>
      </c>
      <c r="CR56" s="24">
        <v>2.61744E-2</v>
      </c>
      <c r="CS56" s="24">
        <v>1.17562E-2</v>
      </c>
      <c r="CT56" s="24">
        <v>3.4018199999999998E-2</v>
      </c>
      <c r="CU56" s="24">
        <v>1.9063299999999998E-2</v>
      </c>
      <c r="CV56" s="24">
        <v>1.5626600000000001E-2</v>
      </c>
      <c r="CW56" s="24">
        <v>1.2995400000000001E-2</v>
      </c>
      <c r="CX56" s="24">
        <v>1.6624999999999999E-3</v>
      </c>
      <c r="CY56" s="24">
        <v>-2.83681E-2</v>
      </c>
      <c r="CZ56" s="24">
        <v>-6.5237699999999996E-2</v>
      </c>
      <c r="DA56" s="24">
        <v>-5.2742700000000003E-2</v>
      </c>
      <c r="DB56" s="24">
        <v>-4.34026E-2</v>
      </c>
      <c r="DC56" s="24">
        <v>-3.7790900000000002E-2</v>
      </c>
      <c r="DD56" s="24">
        <v>-2.9708700000000001E-2</v>
      </c>
      <c r="DE56" s="24">
        <v>-2.0326299999999999E-2</v>
      </c>
      <c r="DF56" s="24">
        <v>-3.1080000000000001E-3</v>
      </c>
      <c r="DG56" s="24">
        <v>-4.2770000000000004E-3</v>
      </c>
      <c r="DH56" s="24">
        <v>1.26055E-2</v>
      </c>
      <c r="DI56" s="24">
        <v>1.3091500000000001E-2</v>
      </c>
      <c r="DJ56" s="24">
        <v>2.8126200000000001E-2</v>
      </c>
      <c r="DK56" s="24">
        <v>3.2521500000000002E-2</v>
      </c>
      <c r="DL56" s="24">
        <v>3.3878199999999997E-2</v>
      </c>
      <c r="DM56" s="24">
        <v>4.3499500000000003E-2</v>
      </c>
      <c r="DN56" s="24">
        <v>4.4342399999999997E-2</v>
      </c>
      <c r="DO56" s="24">
        <v>4.4554700000000003E-2</v>
      </c>
      <c r="DP56" s="24">
        <v>3.7803000000000003E-2</v>
      </c>
      <c r="DQ56" s="24">
        <v>2.38424E-2</v>
      </c>
      <c r="DR56" s="24">
        <v>4.4515800000000001E-2</v>
      </c>
      <c r="DS56" s="24">
        <v>3.07318E-2</v>
      </c>
      <c r="DT56" s="24">
        <v>2.8411599999999999E-2</v>
      </c>
      <c r="DU56" s="24">
        <v>2.5166600000000001E-2</v>
      </c>
      <c r="DV56" s="24">
        <v>1.31085E-2</v>
      </c>
      <c r="DW56" s="24">
        <v>-5.0509999999999999E-3</v>
      </c>
      <c r="DX56" s="24">
        <v>-3.7085899999999998E-2</v>
      </c>
      <c r="DY56" s="24">
        <v>-2.7583400000000001E-2</v>
      </c>
      <c r="DZ56" s="24">
        <v>-2.26255E-2</v>
      </c>
      <c r="EA56" s="24">
        <v>-1.91419E-2</v>
      </c>
      <c r="EB56" s="24">
        <v>-1.38017E-2</v>
      </c>
      <c r="EC56" s="24">
        <v>-4.5228000000000004E-3</v>
      </c>
      <c r="ED56" s="24">
        <v>1.3046500000000001E-2</v>
      </c>
      <c r="EE56" s="24">
        <v>1.3783399999999999E-2</v>
      </c>
      <c r="EF56" s="24">
        <v>2.6372300000000001E-2</v>
      </c>
      <c r="EG56" s="24">
        <v>2.6635800000000001E-2</v>
      </c>
      <c r="EH56" s="24">
        <v>4.2662199999999997E-2</v>
      </c>
      <c r="EI56" s="24">
        <v>4.7360800000000002E-2</v>
      </c>
      <c r="EJ56" s="24">
        <v>4.8929100000000003E-2</v>
      </c>
      <c r="EK56" s="24">
        <v>5.5845499999999999E-2</v>
      </c>
      <c r="EL56" s="24">
        <v>5.7755099999999997E-2</v>
      </c>
      <c r="EM56" s="24">
        <v>5.9398100000000002E-2</v>
      </c>
      <c r="EN56" s="24">
        <v>5.45929E-2</v>
      </c>
      <c r="EO56" s="24">
        <v>4.12929E-2</v>
      </c>
      <c r="EP56" s="24">
        <v>5.9672700000000002E-2</v>
      </c>
      <c r="EQ56" s="24">
        <v>4.7579200000000002E-2</v>
      </c>
      <c r="ER56" s="24">
        <v>4.6871099999999999E-2</v>
      </c>
      <c r="ES56" s="24">
        <v>4.2739699999999999E-2</v>
      </c>
      <c r="ET56" s="24">
        <v>2.9634600000000001E-2</v>
      </c>
      <c r="EU56" s="24">
        <v>62.47645</v>
      </c>
      <c r="EV56" s="24">
        <v>61.637459999999997</v>
      </c>
      <c r="EW56" s="24">
        <v>61.211390000000002</v>
      </c>
      <c r="EX56" s="24">
        <v>60.782040000000002</v>
      </c>
      <c r="EY56" s="24">
        <v>60.365830000000003</v>
      </c>
      <c r="EZ56" s="24">
        <v>60.11063</v>
      </c>
      <c r="FA56" s="24">
        <v>59.87623</v>
      </c>
      <c r="FB56" s="24">
        <v>59.640740000000001</v>
      </c>
      <c r="FC56" s="24">
        <v>61.813800000000001</v>
      </c>
      <c r="FD56" s="24">
        <v>65.990139999999997</v>
      </c>
      <c r="FE56" s="24">
        <v>69.905810000000002</v>
      </c>
      <c r="FF56" s="24">
        <v>73.739320000000006</v>
      </c>
      <c r="FG56" s="24">
        <v>76.024090000000001</v>
      </c>
      <c r="FH56" s="24">
        <v>76.918949999999995</v>
      </c>
      <c r="FI56" s="24">
        <v>76.859800000000007</v>
      </c>
      <c r="FJ56" s="24">
        <v>76.292439999999999</v>
      </c>
      <c r="FK56" s="24">
        <v>75.20044</v>
      </c>
      <c r="FL56" s="24">
        <v>73.656080000000003</v>
      </c>
      <c r="FM56" s="24">
        <v>70.881709999999998</v>
      </c>
      <c r="FN56" s="24">
        <v>67.941950000000006</v>
      </c>
      <c r="FO56" s="24">
        <v>66.360349999999997</v>
      </c>
      <c r="FP56" s="24">
        <v>64.840090000000004</v>
      </c>
      <c r="FQ56" s="24">
        <v>63.815989999999999</v>
      </c>
      <c r="FR56" s="24">
        <v>62.754649999999998</v>
      </c>
      <c r="FS56" s="24">
        <v>0.37856230000000002</v>
      </c>
      <c r="FT56" s="24">
        <v>1.5827299999999999E-2</v>
      </c>
      <c r="FU56" s="24">
        <v>1.83193E-2</v>
      </c>
    </row>
    <row r="57" spans="1:177" x14ac:dyDescent="0.2">
      <c r="A57" s="14" t="s">
        <v>228</v>
      </c>
      <c r="B57" s="14" t="s">
        <v>0</v>
      </c>
      <c r="C57" s="14" t="s">
        <v>224</v>
      </c>
      <c r="D57" s="36" t="s">
        <v>246</v>
      </c>
      <c r="E57" s="25" t="s">
        <v>220</v>
      </c>
      <c r="F57" s="25">
        <v>364</v>
      </c>
      <c r="G57" s="24">
        <v>0.33799689999999999</v>
      </c>
      <c r="H57" s="24">
        <v>0.26779259999999999</v>
      </c>
      <c r="I57" s="24">
        <v>0.2668085</v>
      </c>
      <c r="J57" s="24">
        <v>0.25900450000000003</v>
      </c>
      <c r="K57" s="24">
        <v>0.26431270000000001</v>
      </c>
      <c r="L57" s="24">
        <v>0.24797130000000001</v>
      </c>
      <c r="M57" s="24">
        <v>0.26159549999999998</v>
      </c>
      <c r="N57" s="24">
        <v>0.25757999999999998</v>
      </c>
      <c r="O57" s="24">
        <v>0.2366142</v>
      </c>
      <c r="P57" s="24">
        <v>0.2241966</v>
      </c>
      <c r="Q57" s="24">
        <v>0.21196319999999999</v>
      </c>
      <c r="R57" s="24">
        <v>0.21776690000000001</v>
      </c>
      <c r="S57" s="24">
        <v>0.20215089999999999</v>
      </c>
      <c r="T57" s="24">
        <v>0.1991194</v>
      </c>
      <c r="U57" s="24">
        <v>0.2044474</v>
      </c>
      <c r="V57" s="24">
        <v>0.2319174</v>
      </c>
      <c r="W57" s="24">
        <v>0.26740239999999998</v>
      </c>
      <c r="X57" s="24">
        <v>0.28346589999999999</v>
      </c>
      <c r="Y57" s="24">
        <v>0.36514000000000002</v>
      </c>
      <c r="Z57" s="24">
        <v>0.45967580000000002</v>
      </c>
      <c r="AA57" s="24">
        <v>0.46137270000000002</v>
      </c>
      <c r="AB57" s="24">
        <v>0.39812649999999999</v>
      </c>
      <c r="AC57" s="24">
        <v>0.33814169999999999</v>
      </c>
      <c r="AD57" s="24">
        <v>0.29006530000000003</v>
      </c>
      <c r="AE57" s="24">
        <v>-7.7103000000000005E-2</v>
      </c>
      <c r="AF57" s="24">
        <v>-0.12062779999999999</v>
      </c>
      <c r="AG57" s="24">
        <v>-9.8523700000000006E-2</v>
      </c>
      <c r="AH57" s="24">
        <v>-7.5466400000000003E-2</v>
      </c>
      <c r="AI57" s="24">
        <v>-6.2230399999999998E-2</v>
      </c>
      <c r="AJ57" s="24">
        <v>-3.97717E-2</v>
      </c>
      <c r="AK57" s="24">
        <v>-2.3278099999999999E-2</v>
      </c>
      <c r="AL57" s="24">
        <v>-7.8597000000000007E-3</v>
      </c>
      <c r="AM57" s="24">
        <v>-8.6774E-3</v>
      </c>
      <c r="AN57" s="24">
        <v>-5.1276000000000004E-3</v>
      </c>
      <c r="AO57" s="24">
        <v>-8.5100000000000002E-3</v>
      </c>
      <c r="AP57" s="24">
        <v>-2.1914E-3</v>
      </c>
      <c r="AQ57" s="24">
        <v>-4.7721999999999999E-3</v>
      </c>
      <c r="AR57" s="24">
        <v>-7.3420999999999998E-3</v>
      </c>
      <c r="AS57" s="24">
        <v>-4.3778000000000003E-3</v>
      </c>
      <c r="AT57" s="24">
        <v>-2.9104999999999999E-3</v>
      </c>
      <c r="AU57" s="24">
        <v>-1.5719E-3</v>
      </c>
      <c r="AV57" s="24">
        <v>-1.98745E-2</v>
      </c>
      <c r="AW57" s="24">
        <v>-2.9374600000000001E-2</v>
      </c>
      <c r="AX57" s="24">
        <v>-6.3020000000000003E-3</v>
      </c>
      <c r="AY57" s="24">
        <v>-5.9573999999999998E-3</v>
      </c>
      <c r="AZ57" s="24">
        <v>-1.235E-3</v>
      </c>
      <c r="BA57" s="24">
        <v>-6.4551000000000001E-3</v>
      </c>
      <c r="BB57" s="24">
        <v>-1.5721800000000001E-2</v>
      </c>
      <c r="BC57" s="24">
        <v>-5.7644000000000001E-2</v>
      </c>
      <c r="BD57" s="24">
        <v>-9.5406900000000003E-2</v>
      </c>
      <c r="BE57" s="24">
        <v>-7.6480999999999993E-2</v>
      </c>
      <c r="BF57" s="24">
        <v>-5.8349100000000001E-2</v>
      </c>
      <c r="BG57" s="24">
        <v>-4.78986E-2</v>
      </c>
      <c r="BH57" s="24">
        <v>-2.9293900000000001E-2</v>
      </c>
      <c r="BI57" s="24">
        <v>-1.3888899999999999E-2</v>
      </c>
      <c r="BJ57" s="24">
        <v>1.0644999999999999E-3</v>
      </c>
      <c r="BK57" s="24">
        <v>1.137E-3</v>
      </c>
      <c r="BL57" s="24">
        <v>3.9623999999999996E-3</v>
      </c>
      <c r="BM57" s="24">
        <v>-3.792E-4</v>
      </c>
      <c r="BN57" s="24">
        <v>6.1371999999999998E-3</v>
      </c>
      <c r="BO57" s="24">
        <v>3.2393000000000001E-3</v>
      </c>
      <c r="BP57" s="24">
        <v>1.0342000000000001E-3</v>
      </c>
      <c r="BQ57" s="24">
        <v>4.4600999999999998E-3</v>
      </c>
      <c r="BR57" s="24">
        <v>7.3280999999999997E-3</v>
      </c>
      <c r="BS57" s="24">
        <v>1.0033E-2</v>
      </c>
      <c r="BT57" s="24">
        <v>-6.1646000000000001E-3</v>
      </c>
      <c r="BU57" s="24">
        <v>-1.45983E-2</v>
      </c>
      <c r="BV57" s="24">
        <v>6.0621E-3</v>
      </c>
      <c r="BW57" s="24">
        <v>6.1399000000000002E-3</v>
      </c>
      <c r="BX57" s="24">
        <v>9.6772999999999998E-3</v>
      </c>
      <c r="BY57" s="24">
        <v>4.4622000000000004E-3</v>
      </c>
      <c r="BZ57" s="24">
        <v>-5.7095000000000002E-3</v>
      </c>
      <c r="CA57" s="24">
        <v>-4.4166799999999999E-2</v>
      </c>
      <c r="CB57" s="24">
        <v>-7.7938900000000005E-2</v>
      </c>
      <c r="CC57" s="24">
        <v>-6.1214299999999999E-2</v>
      </c>
      <c r="CD57" s="24">
        <v>-4.6493699999999999E-2</v>
      </c>
      <c r="CE57" s="24">
        <v>-3.7972400000000003E-2</v>
      </c>
      <c r="CF57" s="24">
        <v>-2.2037000000000001E-2</v>
      </c>
      <c r="CG57" s="24">
        <v>-7.3860000000000002E-3</v>
      </c>
      <c r="CH57" s="24">
        <v>7.2455000000000002E-3</v>
      </c>
      <c r="CI57" s="24">
        <v>7.9343999999999994E-3</v>
      </c>
      <c r="CJ57" s="24">
        <v>1.0258099999999999E-2</v>
      </c>
      <c r="CK57" s="24">
        <v>5.2522999999999997E-3</v>
      </c>
      <c r="CL57" s="24">
        <v>1.1905600000000001E-2</v>
      </c>
      <c r="CM57" s="24">
        <v>8.7880000000000007E-3</v>
      </c>
      <c r="CN57" s="24">
        <v>6.8355999999999998E-3</v>
      </c>
      <c r="CO57" s="24">
        <v>1.0581200000000001E-2</v>
      </c>
      <c r="CP57" s="24">
        <v>1.4419400000000001E-2</v>
      </c>
      <c r="CQ57" s="24">
        <v>1.80705E-2</v>
      </c>
      <c r="CR57" s="24">
        <v>3.3308999999999999E-3</v>
      </c>
      <c r="CS57" s="24">
        <v>-4.3642999999999998E-3</v>
      </c>
      <c r="CT57" s="24">
        <v>1.46254E-2</v>
      </c>
      <c r="CU57" s="24">
        <v>1.4518400000000001E-2</v>
      </c>
      <c r="CV57" s="24">
        <v>1.72351E-2</v>
      </c>
      <c r="CW57" s="24">
        <v>1.2023499999999999E-2</v>
      </c>
      <c r="CX57" s="24">
        <v>1.2248999999999999E-3</v>
      </c>
      <c r="CY57" s="24">
        <v>-3.0689600000000001E-2</v>
      </c>
      <c r="CZ57" s="24">
        <v>-6.0470999999999997E-2</v>
      </c>
      <c r="DA57" s="24">
        <v>-4.5947599999999998E-2</v>
      </c>
      <c r="DB57" s="24">
        <v>-3.46384E-2</v>
      </c>
      <c r="DC57" s="24">
        <v>-2.80463E-2</v>
      </c>
      <c r="DD57" s="24">
        <v>-1.4780099999999999E-2</v>
      </c>
      <c r="DE57" s="24">
        <v>-8.83E-4</v>
      </c>
      <c r="DF57" s="24">
        <v>1.34264E-2</v>
      </c>
      <c r="DG57" s="24">
        <v>1.47318E-2</v>
      </c>
      <c r="DH57" s="24">
        <v>1.6553700000000001E-2</v>
      </c>
      <c r="DI57" s="24">
        <v>1.08837E-2</v>
      </c>
      <c r="DJ57" s="24">
        <v>1.7673999999999999E-2</v>
      </c>
      <c r="DK57" s="24">
        <v>1.4336700000000001E-2</v>
      </c>
      <c r="DL57" s="24">
        <v>1.2637000000000001E-2</v>
      </c>
      <c r="DM57" s="24">
        <v>1.67023E-2</v>
      </c>
      <c r="DN57" s="24">
        <v>2.1510600000000001E-2</v>
      </c>
      <c r="DO57" s="24">
        <v>2.61079E-2</v>
      </c>
      <c r="DP57" s="24">
        <v>1.28264E-2</v>
      </c>
      <c r="DQ57" s="24">
        <v>5.8697000000000003E-3</v>
      </c>
      <c r="DR57" s="24">
        <v>2.31887E-2</v>
      </c>
      <c r="DS57" s="24">
        <v>2.2896900000000001E-2</v>
      </c>
      <c r="DT57" s="24">
        <v>2.47929E-2</v>
      </c>
      <c r="DU57" s="24">
        <v>1.95847E-2</v>
      </c>
      <c r="DV57" s="24">
        <v>8.1592999999999995E-3</v>
      </c>
      <c r="DW57" s="24">
        <v>-1.12307E-2</v>
      </c>
      <c r="DX57" s="24">
        <v>-3.5250099999999999E-2</v>
      </c>
      <c r="DY57" s="24">
        <v>-2.39049E-2</v>
      </c>
      <c r="DZ57" s="24">
        <v>-1.7521100000000001E-2</v>
      </c>
      <c r="EA57" s="24">
        <v>-1.37144E-2</v>
      </c>
      <c r="EB57" s="24">
        <v>-4.3023000000000002E-3</v>
      </c>
      <c r="EC57" s="24">
        <v>8.5062000000000002E-3</v>
      </c>
      <c r="ED57" s="24">
        <v>2.2350600000000002E-2</v>
      </c>
      <c r="EE57" s="24">
        <v>2.4546100000000001E-2</v>
      </c>
      <c r="EF57" s="24">
        <v>2.5643699999999998E-2</v>
      </c>
      <c r="EG57" s="24">
        <v>1.90145E-2</v>
      </c>
      <c r="EH57" s="24">
        <v>2.6002600000000001E-2</v>
      </c>
      <c r="EI57" s="24">
        <v>2.2348199999999999E-2</v>
      </c>
      <c r="EJ57" s="24">
        <v>2.1013299999999999E-2</v>
      </c>
      <c r="EK57" s="24">
        <v>2.5540199999999999E-2</v>
      </c>
      <c r="EL57" s="24">
        <v>3.1749199999999998E-2</v>
      </c>
      <c r="EM57" s="24">
        <v>3.7712799999999998E-2</v>
      </c>
      <c r="EN57" s="24">
        <v>2.6536299999999999E-2</v>
      </c>
      <c r="EO57" s="24">
        <v>2.0646000000000001E-2</v>
      </c>
      <c r="EP57" s="24">
        <v>3.5552800000000002E-2</v>
      </c>
      <c r="EQ57" s="24">
        <v>3.4994200000000003E-2</v>
      </c>
      <c r="ER57" s="24">
        <v>3.5705199999999999E-2</v>
      </c>
      <c r="ES57" s="24">
        <v>3.0502000000000001E-2</v>
      </c>
      <c r="ET57" s="24">
        <v>1.81716E-2</v>
      </c>
      <c r="EU57" s="24">
        <v>64.02655</v>
      </c>
      <c r="EV57" s="24">
        <v>63.212389999999999</v>
      </c>
      <c r="EW57" s="24">
        <v>62.834069999999997</v>
      </c>
      <c r="EX57" s="24">
        <v>62.440269999999998</v>
      </c>
      <c r="EY57" s="24">
        <v>61.997790000000002</v>
      </c>
      <c r="EZ57" s="24">
        <v>61.727870000000003</v>
      </c>
      <c r="FA57" s="24">
        <v>61.575220000000002</v>
      </c>
      <c r="FB57" s="24">
        <v>61.462389999999999</v>
      </c>
      <c r="FC57" s="24">
        <v>63.48451</v>
      </c>
      <c r="FD57" s="24">
        <v>67.053100000000001</v>
      </c>
      <c r="FE57" s="24">
        <v>70.311949999999996</v>
      </c>
      <c r="FF57" s="24">
        <v>73.387169999999998</v>
      </c>
      <c r="FG57" s="24">
        <v>75.174779999999998</v>
      </c>
      <c r="FH57" s="24">
        <v>75.47345</v>
      </c>
      <c r="FI57" s="24">
        <v>75.451319999999996</v>
      </c>
      <c r="FJ57" s="24">
        <v>74.995570000000001</v>
      </c>
      <c r="FK57" s="24">
        <v>74.099559999999997</v>
      </c>
      <c r="FL57" s="24">
        <v>73.055310000000006</v>
      </c>
      <c r="FM57" s="24">
        <v>70.896019999999993</v>
      </c>
      <c r="FN57" s="24">
        <v>68.637169999999998</v>
      </c>
      <c r="FO57" s="24">
        <v>67.23451</v>
      </c>
      <c r="FP57" s="24">
        <v>65.975660000000005</v>
      </c>
      <c r="FQ57" s="24">
        <v>65.132739999999998</v>
      </c>
      <c r="FR57" s="24">
        <v>64.252210000000005</v>
      </c>
      <c r="FS57" s="24">
        <v>0.23080500000000001</v>
      </c>
      <c r="FT57" s="24">
        <v>7.5477000000000001E-3</v>
      </c>
      <c r="FU57" s="24">
        <v>1.4847000000000001E-2</v>
      </c>
    </row>
    <row r="58" spans="1:177" x14ac:dyDescent="0.2">
      <c r="A58" s="14" t="s">
        <v>228</v>
      </c>
      <c r="B58" s="14" t="s">
        <v>0</v>
      </c>
      <c r="C58" s="14" t="s">
        <v>224</v>
      </c>
      <c r="D58" s="36" t="s">
        <v>246</v>
      </c>
      <c r="E58" s="25" t="s">
        <v>221</v>
      </c>
      <c r="F58" s="25">
        <v>289</v>
      </c>
      <c r="G58" s="24">
        <v>0.18770680000000001</v>
      </c>
      <c r="H58" s="24">
        <v>0.15856619999999999</v>
      </c>
      <c r="I58" s="24">
        <v>0.14533869999999999</v>
      </c>
      <c r="J58" s="24">
        <v>0.1406818</v>
      </c>
      <c r="K58" s="24">
        <v>0.14442199999999999</v>
      </c>
      <c r="L58" s="24">
        <v>0.1592239</v>
      </c>
      <c r="M58" s="24">
        <v>0.1890317</v>
      </c>
      <c r="N58" s="24">
        <v>0.1965741</v>
      </c>
      <c r="O58" s="24">
        <v>0.1658849</v>
      </c>
      <c r="P58" s="24">
        <v>0.16093440000000001</v>
      </c>
      <c r="Q58" s="24">
        <v>0.1794732</v>
      </c>
      <c r="R58" s="24">
        <v>0.17638209999999999</v>
      </c>
      <c r="S58" s="24">
        <v>0.18432419999999999</v>
      </c>
      <c r="T58" s="24">
        <v>0.19234580000000001</v>
      </c>
      <c r="U58" s="24">
        <v>0.20907800000000001</v>
      </c>
      <c r="V58" s="24">
        <v>0.2345525</v>
      </c>
      <c r="W58" s="24">
        <v>0.26690320000000001</v>
      </c>
      <c r="X58" s="24">
        <v>0.32682080000000002</v>
      </c>
      <c r="Y58" s="24">
        <v>0.36663980000000002</v>
      </c>
      <c r="Z58" s="24">
        <v>0.37713469999999999</v>
      </c>
      <c r="AA58" s="24">
        <v>0.33831220000000001</v>
      </c>
      <c r="AB58" s="24">
        <v>0.3153532</v>
      </c>
      <c r="AC58" s="24">
        <v>0.2985236</v>
      </c>
      <c r="AD58" s="24">
        <v>0.25312519999999999</v>
      </c>
      <c r="AE58" s="24">
        <v>-2.71051E-2</v>
      </c>
      <c r="AF58" s="24">
        <v>-3.15591E-2</v>
      </c>
      <c r="AG58" s="24">
        <v>-3.3460499999999997E-2</v>
      </c>
      <c r="AH58" s="24">
        <v>-3.4757000000000003E-2</v>
      </c>
      <c r="AI58" s="24">
        <v>-3.6687400000000002E-2</v>
      </c>
      <c r="AJ58" s="24">
        <v>-3.9569399999999998E-2</v>
      </c>
      <c r="AK58" s="24">
        <v>-4.5516599999999997E-2</v>
      </c>
      <c r="AL58" s="24">
        <v>-4.4675699999999999E-2</v>
      </c>
      <c r="AM58" s="24">
        <v>-4.9007299999999997E-2</v>
      </c>
      <c r="AN58" s="24">
        <v>-2.38709E-2</v>
      </c>
      <c r="AO58" s="24">
        <v>-2.0490399999999999E-2</v>
      </c>
      <c r="AP58" s="24">
        <v>-1.6038699999999999E-2</v>
      </c>
      <c r="AQ58" s="24">
        <v>-1.0513099999999999E-2</v>
      </c>
      <c r="AR58" s="24">
        <v>-8.0076000000000001E-3</v>
      </c>
      <c r="AS58" s="24">
        <v>4.9383999999999999E-3</v>
      </c>
      <c r="AT58" s="24">
        <v>1.6636999999999999E-3</v>
      </c>
      <c r="AU58" s="24">
        <v>-2.8335999999999999E-3</v>
      </c>
      <c r="AV58" s="24">
        <v>5.5499E-3</v>
      </c>
      <c r="AW58" s="24">
        <v>4.6539999999999998E-4</v>
      </c>
      <c r="AX58" s="24">
        <v>5.6860000000000001E-3</v>
      </c>
      <c r="AY58" s="24">
        <v>-1.4002799999999999E-2</v>
      </c>
      <c r="AZ58" s="24">
        <v>-2.5836399999999999E-2</v>
      </c>
      <c r="BA58" s="24">
        <v>-2.24228E-2</v>
      </c>
      <c r="BB58" s="24">
        <v>-2.16493E-2</v>
      </c>
      <c r="BC58" s="24">
        <v>-1.44203E-2</v>
      </c>
      <c r="BD58" s="24">
        <v>-1.95128E-2</v>
      </c>
      <c r="BE58" s="24">
        <v>-2.1609400000000001E-2</v>
      </c>
      <c r="BF58" s="24">
        <v>-2.3052300000000001E-2</v>
      </c>
      <c r="BG58" s="24">
        <v>-2.47158E-2</v>
      </c>
      <c r="BH58" s="24">
        <v>-2.7535400000000002E-2</v>
      </c>
      <c r="BI58" s="24">
        <v>-3.27789E-2</v>
      </c>
      <c r="BJ58" s="24">
        <v>-3.1223299999999999E-2</v>
      </c>
      <c r="BK58" s="24">
        <v>-3.3830600000000002E-2</v>
      </c>
      <c r="BL58" s="24">
        <v>-1.3604700000000001E-2</v>
      </c>
      <c r="BM58" s="24">
        <v>-9.6039000000000003E-3</v>
      </c>
      <c r="BN58" s="24">
        <v>-4.0398999999999999E-3</v>
      </c>
      <c r="BO58" s="24">
        <v>2.1002999999999998E-3</v>
      </c>
      <c r="BP58" s="24">
        <v>4.6407000000000002E-3</v>
      </c>
      <c r="BQ58" s="24">
        <v>1.3669799999999999E-2</v>
      </c>
      <c r="BR58" s="24">
        <v>1.0376399999999999E-2</v>
      </c>
      <c r="BS58" s="24">
        <v>6.4210999999999999E-3</v>
      </c>
      <c r="BT58" s="24">
        <v>1.50527E-2</v>
      </c>
      <c r="BU58" s="24">
        <v>9.5396999999999999E-3</v>
      </c>
      <c r="BV58" s="24">
        <v>1.4378200000000001E-2</v>
      </c>
      <c r="BW58" s="24">
        <v>-2.3555E-3</v>
      </c>
      <c r="BX58" s="24">
        <v>-1.09619E-2</v>
      </c>
      <c r="BY58" s="24">
        <v>-8.6987000000000002E-3</v>
      </c>
      <c r="BZ58" s="24">
        <v>-8.4702000000000006E-3</v>
      </c>
      <c r="CA58" s="24">
        <v>-5.6349E-3</v>
      </c>
      <c r="CB58" s="24">
        <v>-1.11696E-2</v>
      </c>
      <c r="CC58" s="24">
        <v>-1.34013E-2</v>
      </c>
      <c r="CD58" s="24">
        <v>-1.49456E-2</v>
      </c>
      <c r="CE58" s="24">
        <v>-1.6424299999999999E-2</v>
      </c>
      <c r="CF58" s="24">
        <v>-1.9200600000000002E-2</v>
      </c>
      <c r="CG58" s="24">
        <v>-2.39569E-2</v>
      </c>
      <c r="CH58" s="24">
        <v>-2.1906100000000001E-2</v>
      </c>
      <c r="CI58" s="24">
        <v>-2.3319200000000002E-2</v>
      </c>
      <c r="CJ58" s="24">
        <v>-6.4944E-3</v>
      </c>
      <c r="CK58" s="24">
        <v>-2.0639E-3</v>
      </c>
      <c r="CL58" s="24">
        <v>4.2703999999999997E-3</v>
      </c>
      <c r="CM58" s="24">
        <v>1.08364E-2</v>
      </c>
      <c r="CN58" s="24">
        <v>1.34009E-2</v>
      </c>
      <c r="CO58" s="24">
        <v>1.9717100000000001E-2</v>
      </c>
      <c r="CP58" s="24">
        <v>1.64108E-2</v>
      </c>
      <c r="CQ58" s="24">
        <v>1.28308E-2</v>
      </c>
      <c r="CR58" s="24">
        <v>2.1634299999999999E-2</v>
      </c>
      <c r="CS58" s="24">
        <v>1.5824499999999998E-2</v>
      </c>
      <c r="CT58" s="24">
        <v>2.0398400000000001E-2</v>
      </c>
      <c r="CU58" s="24">
        <v>5.7114000000000002E-3</v>
      </c>
      <c r="CV58" s="24">
        <v>-6.5979999999999999E-4</v>
      </c>
      <c r="CW58" s="24">
        <v>8.0650000000000003E-4</v>
      </c>
      <c r="CX58" s="24">
        <v>6.5760000000000005E-4</v>
      </c>
      <c r="CY58" s="24">
        <v>3.1505999999999999E-3</v>
      </c>
      <c r="CZ58" s="24">
        <v>-2.8264000000000002E-3</v>
      </c>
      <c r="DA58" s="24">
        <v>-5.1932000000000002E-3</v>
      </c>
      <c r="DB58" s="24">
        <v>-6.8389999999999996E-3</v>
      </c>
      <c r="DC58" s="24">
        <v>-8.1329000000000002E-3</v>
      </c>
      <c r="DD58" s="24">
        <v>-1.08659E-2</v>
      </c>
      <c r="DE58" s="24">
        <v>-1.51349E-2</v>
      </c>
      <c r="DF58" s="24">
        <v>-1.2588999999999999E-2</v>
      </c>
      <c r="DG58" s="24">
        <v>-1.2807900000000001E-2</v>
      </c>
      <c r="DH58" s="24">
        <v>6.1589999999999995E-4</v>
      </c>
      <c r="DI58" s="24">
        <v>5.476E-3</v>
      </c>
      <c r="DJ58" s="24">
        <v>1.25808E-2</v>
      </c>
      <c r="DK58" s="24">
        <v>1.95724E-2</v>
      </c>
      <c r="DL58" s="24">
        <v>2.2161E-2</v>
      </c>
      <c r="DM58" s="24">
        <v>2.5764499999999999E-2</v>
      </c>
      <c r="DN58" s="24">
        <v>2.2445199999999998E-2</v>
      </c>
      <c r="DO58" s="24">
        <v>1.92406E-2</v>
      </c>
      <c r="DP58" s="24">
        <v>2.8215899999999999E-2</v>
      </c>
      <c r="DQ58" s="24">
        <v>2.2109299999999998E-2</v>
      </c>
      <c r="DR58" s="24">
        <v>2.64186E-2</v>
      </c>
      <c r="DS58" s="24">
        <v>1.37783E-2</v>
      </c>
      <c r="DT58" s="24">
        <v>9.6422000000000001E-3</v>
      </c>
      <c r="DU58" s="24">
        <v>1.0311799999999999E-2</v>
      </c>
      <c r="DV58" s="24">
        <v>9.7855000000000008E-3</v>
      </c>
      <c r="DW58" s="24">
        <v>1.5835399999999999E-2</v>
      </c>
      <c r="DX58" s="24">
        <v>9.2198999999999996E-3</v>
      </c>
      <c r="DY58" s="24">
        <v>6.6578999999999996E-3</v>
      </c>
      <c r="DZ58" s="24">
        <v>4.8658E-3</v>
      </c>
      <c r="EA58" s="24">
        <v>3.8387E-3</v>
      </c>
      <c r="EB58" s="24">
        <v>1.1681E-3</v>
      </c>
      <c r="EC58" s="24">
        <v>-2.3973000000000002E-3</v>
      </c>
      <c r="ED58" s="24">
        <v>8.6350000000000001E-4</v>
      </c>
      <c r="EE58" s="24">
        <v>2.3687999999999999E-3</v>
      </c>
      <c r="EF58" s="24">
        <v>1.08821E-2</v>
      </c>
      <c r="EG58" s="24">
        <v>1.6362499999999999E-2</v>
      </c>
      <c r="EH58" s="24">
        <v>2.45796E-2</v>
      </c>
      <c r="EI58" s="24">
        <v>3.2185900000000003E-2</v>
      </c>
      <c r="EJ58" s="24">
        <v>3.4809300000000001E-2</v>
      </c>
      <c r="EK58" s="24">
        <v>3.44958E-2</v>
      </c>
      <c r="EL58" s="24">
        <v>3.1157899999999999E-2</v>
      </c>
      <c r="EM58" s="24">
        <v>2.8495300000000001E-2</v>
      </c>
      <c r="EN58" s="24">
        <v>3.7718700000000001E-2</v>
      </c>
      <c r="EO58" s="24">
        <v>3.1183599999999999E-2</v>
      </c>
      <c r="EP58" s="24">
        <v>3.5110799999999998E-2</v>
      </c>
      <c r="EQ58" s="24">
        <v>2.5425699999999999E-2</v>
      </c>
      <c r="ER58" s="24">
        <v>2.4516699999999999E-2</v>
      </c>
      <c r="ES58" s="24">
        <v>2.4035899999999999E-2</v>
      </c>
      <c r="ET58" s="24">
        <v>2.2964600000000002E-2</v>
      </c>
      <c r="EU58" s="24">
        <v>60.956620000000001</v>
      </c>
      <c r="EV58" s="24">
        <v>60.09328</v>
      </c>
      <c r="EW58" s="24">
        <v>59.62039</v>
      </c>
      <c r="EX58" s="24">
        <v>59.156179999999999</v>
      </c>
      <c r="EY58" s="24">
        <v>58.765729999999998</v>
      </c>
      <c r="EZ58" s="24">
        <v>58.524940000000001</v>
      </c>
      <c r="FA58" s="24">
        <v>58.210410000000003</v>
      </c>
      <c r="FB58" s="24">
        <v>57.854660000000003</v>
      </c>
      <c r="FC58" s="24">
        <v>60.175699999999999</v>
      </c>
      <c r="FD58" s="24">
        <v>64.947940000000003</v>
      </c>
      <c r="FE58" s="24">
        <v>69.507589999999993</v>
      </c>
      <c r="FF58" s="24">
        <v>74.084599999999995</v>
      </c>
      <c r="FG58" s="24">
        <v>76.856830000000002</v>
      </c>
      <c r="FH58" s="24">
        <v>78.33623</v>
      </c>
      <c r="FI58" s="24">
        <v>78.240780000000001</v>
      </c>
      <c r="FJ58" s="24">
        <v>77.563990000000004</v>
      </c>
      <c r="FK58" s="24">
        <v>76.279820000000001</v>
      </c>
      <c r="FL58" s="24">
        <v>74.24512</v>
      </c>
      <c r="FM58" s="24">
        <v>70.867679999999993</v>
      </c>
      <c r="FN58" s="24">
        <v>67.260310000000004</v>
      </c>
      <c r="FO58" s="24">
        <v>65.503249999999994</v>
      </c>
      <c r="FP58" s="24">
        <v>63.726680000000002</v>
      </c>
      <c r="FQ58" s="24">
        <v>62.524940000000001</v>
      </c>
      <c r="FR58" s="24">
        <v>61.28633</v>
      </c>
      <c r="FS58" s="24">
        <v>0.3008364</v>
      </c>
      <c r="FT58" s="24">
        <v>1.3972099999999999E-2</v>
      </c>
      <c r="FU58" s="24">
        <v>1.0607699999999999E-2</v>
      </c>
    </row>
    <row r="59" spans="1:177" x14ac:dyDescent="0.2">
      <c r="A59" s="14" t="s">
        <v>228</v>
      </c>
      <c r="B59" s="14" t="s">
        <v>0</v>
      </c>
      <c r="C59" s="14" t="s">
        <v>224</v>
      </c>
      <c r="D59" s="36" t="s">
        <v>247</v>
      </c>
      <c r="E59" s="25" t="s">
        <v>219</v>
      </c>
      <c r="F59" s="25">
        <v>1559</v>
      </c>
      <c r="G59" s="24">
        <v>1.1875880000000001</v>
      </c>
      <c r="H59" s="24">
        <v>1.1033809999999999</v>
      </c>
      <c r="I59" s="24">
        <v>1.030859</v>
      </c>
      <c r="J59" s="24">
        <v>0.93389140000000004</v>
      </c>
      <c r="K59" s="24">
        <v>0.86904510000000001</v>
      </c>
      <c r="L59" s="24">
        <v>0.88943090000000002</v>
      </c>
      <c r="M59" s="24">
        <v>1.002964</v>
      </c>
      <c r="N59" s="24">
        <v>1.0207139999999999</v>
      </c>
      <c r="O59" s="24">
        <v>0.96801760000000003</v>
      </c>
      <c r="P59" s="24">
        <v>0.99430660000000004</v>
      </c>
      <c r="Q59" s="24">
        <v>1.076039</v>
      </c>
      <c r="R59" s="24">
        <v>1.1624190000000001</v>
      </c>
      <c r="S59" s="24">
        <v>1.2392179999999999</v>
      </c>
      <c r="T59" s="24">
        <v>1.284637</v>
      </c>
      <c r="U59" s="24">
        <v>1.3422719999999999</v>
      </c>
      <c r="V59" s="24">
        <v>1.4174530000000001</v>
      </c>
      <c r="W59" s="24">
        <v>1.541129</v>
      </c>
      <c r="X59" s="24">
        <v>1.5997319999999999</v>
      </c>
      <c r="Y59" s="24">
        <v>1.668425</v>
      </c>
      <c r="Z59" s="24">
        <v>1.835415</v>
      </c>
      <c r="AA59" s="24">
        <v>1.8441529999999999</v>
      </c>
      <c r="AB59" s="24">
        <v>1.7524219999999999</v>
      </c>
      <c r="AC59" s="24">
        <v>1.5905860000000001</v>
      </c>
      <c r="AD59" s="24">
        <v>1.3385469999999999</v>
      </c>
      <c r="AE59" s="24">
        <v>-0.1967856</v>
      </c>
      <c r="AF59" s="24">
        <v>-0.33852510000000002</v>
      </c>
      <c r="AG59" s="24">
        <v>-0.28148299999999998</v>
      </c>
      <c r="AH59" s="24">
        <v>-0.22196579999999999</v>
      </c>
      <c r="AI59" s="24">
        <v>-0.18517800000000001</v>
      </c>
      <c r="AJ59" s="24">
        <v>-0.1542433</v>
      </c>
      <c r="AK59" s="24">
        <v>-0.13346450000000001</v>
      </c>
      <c r="AL59" s="24">
        <v>-9.7190600000000002E-2</v>
      </c>
      <c r="AM59" s="24">
        <v>-0.113384</v>
      </c>
      <c r="AN59" s="24">
        <v>-4.7682700000000001E-2</v>
      </c>
      <c r="AO59" s="24">
        <v>-4.4608500000000002E-2</v>
      </c>
      <c r="AP59" s="24">
        <v>-5.8982000000000001E-3</v>
      </c>
      <c r="AQ59" s="24">
        <v>1.0370799999999999E-2</v>
      </c>
      <c r="AR59" s="24">
        <v>1.48095E-2</v>
      </c>
      <c r="AS59" s="24">
        <v>6.0965800000000001E-2</v>
      </c>
      <c r="AT59" s="24">
        <v>4.9940999999999999E-2</v>
      </c>
      <c r="AU59" s="24">
        <v>3.6833600000000001E-2</v>
      </c>
      <c r="AV59" s="24">
        <v>-6.5410000000000002E-4</v>
      </c>
      <c r="AW59" s="24">
        <v>-4.4017399999999998E-2</v>
      </c>
      <c r="AX59" s="24">
        <v>1.34123E-2</v>
      </c>
      <c r="AY59" s="24">
        <v>-2.3881200000000002E-2</v>
      </c>
      <c r="AZ59" s="24">
        <v>-3.6265100000000002E-2</v>
      </c>
      <c r="BA59" s="24">
        <v>-3.8830900000000002E-2</v>
      </c>
      <c r="BB59" s="24">
        <v>-6.2707600000000002E-2</v>
      </c>
      <c r="BC59" s="24">
        <v>-0.1411174</v>
      </c>
      <c r="BD59" s="24">
        <v>-0.27131430000000001</v>
      </c>
      <c r="BE59" s="24">
        <v>-0.22141649999999999</v>
      </c>
      <c r="BF59" s="24">
        <v>-0.17236170000000001</v>
      </c>
      <c r="BG59" s="24">
        <v>-0.14065449999999999</v>
      </c>
      <c r="BH59" s="24">
        <v>-0.11626599999999999</v>
      </c>
      <c r="BI59" s="24">
        <v>-9.5734600000000003E-2</v>
      </c>
      <c r="BJ59" s="24">
        <v>-5.86227E-2</v>
      </c>
      <c r="BK59" s="24">
        <v>-7.0265800000000003E-2</v>
      </c>
      <c r="BL59" s="24">
        <v>-1.4815200000000001E-2</v>
      </c>
      <c r="BM59" s="24">
        <v>-1.22723E-2</v>
      </c>
      <c r="BN59" s="24">
        <v>2.8805899999999999E-2</v>
      </c>
      <c r="BO59" s="24">
        <v>4.5798600000000002E-2</v>
      </c>
      <c r="BP59" s="24">
        <v>5.0742700000000002E-2</v>
      </c>
      <c r="BQ59" s="24">
        <v>9.0441199999999999E-2</v>
      </c>
      <c r="BR59" s="24">
        <v>8.19632E-2</v>
      </c>
      <c r="BS59" s="24">
        <v>7.2271299999999997E-2</v>
      </c>
      <c r="BT59" s="24">
        <v>3.9430699999999999E-2</v>
      </c>
      <c r="BU59" s="24">
        <v>-2.3552999999999998E-3</v>
      </c>
      <c r="BV59" s="24">
        <v>4.9598400000000001E-2</v>
      </c>
      <c r="BW59" s="24">
        <v>1.6341100000000001E-2</v>
      </c>
      <c r="BX59" s="24">
        <v>7.8059000000000002E-3</v>
      </c>
      <c r="BY59" s="24">
        <v>3.1240999999999999E-3</v>
      </c>
      <c r="BZ59" s="24">
        <v>-2.3252399999999999E-2</v>
      </c>
      <c r="CA59" s="24">
        <v>-0.10256179999999999</v>
      </c>
      <c r="CB59" s="24">
        <v>-0.2247643</v>
      </c>
      <c r="CC59" s="24">
        <v>-0.17981459999999999</v>
      </c>
      <c r="CD59" s="24">
        <v>-0.13800599999999999</v>
      </c>
      <c r="CE59" s="24">
        <v>-0.1098177</v>
      </c>
      <c r="CF59" s="24">
        <v>-8.9963100000000004E-2</v>
      </c>
      <c r="CG59" s="24">
        <v>-6.9603100000000001E-2</v>
      </c>
      <c r="CH59" s="24">
        <v>-3.1910599999999997E-2</v>
      </c>
      <c r="CI59" s="24">
        <v>-4.0402300000000002E-2</v>
      </c>
      <c r="CJ59" s="24">
        <v>7.9488000000000007E-3</v>
      </c>
      <c r="CK59" s="24">
        <v>1.0123699999999999E-2</v>
      </c>
      <c r="CL59" s="24">
        <v>5.2841800000000001E-2</v>
      </c>
      <c r="CM59" s="24">
        <v>7.0335800000000004E-2</v>
      </c>
      <c r="CN59" s="24">
        <v>7.56299E-2</v>
      </c>
      <c r="CO59" s="24">
        <v>0.1108557</v>
      </c>
      <c r="CP59" s="24">
        <v>0.1041416</v>
      </c>
      <c r="CQ59" s="24">
        <v>9.6815399999999996E-2</v>
      </c>
      <c r="CR59" s="24">
        <v>6.7193299999999997E-2</v>
      </c>
      <c r="CS59" s="24">
        <v>2.64998E-2</v>
      </c>
      <c r="CT59" s="24">
        <v>7.4660799999999999E-2</v>
      </c>
      <c r="CU59" s="24">
        <v>4.4198899999999999E-2</v>
      </c>
      <c r="CV59" s="24">
        <v>3.8329299999999997E-2</v>
      </c>
      <c r="CW59" s="24">
        <v>3.2182000000000002E-2</v>
      </c>
      <c r="CX59" s="24">
        <v>4.0740999999999998E-3</v>
      </c>
      <c r="CY59" s="24">
        <v>-6.4006099999999996E-2</v>
      </c>
      <c r="CZ59" s="24">
        <v>-0.17821429999999999</v>
      </c>
      <c r="DA59" s="24">
        <v>-0.13821269999999999</v>
      </c>
      <c r="DB59" s="24">
        <v>-0.1036503</v>
      </c>
      <c r="DC59" s="24">
        <v>-7.8980900000000007E-2</v>
      </c>
      <c r="DD59" s="24">
        <v>-6.36602E-2</v>
      </c>
      <c r="DE59" s="24">
        <v>-4.3471500000000003E-2</v>
      </c>
      <c r="DF59" s="24">
        <v>-5.1986000000000003E-3</v>
      </c>
      <c r="DG59" s="24">
        <v>-1.05387E-2</v>
      </c>
      <c r="DH59" s="24">
        <v>3.0712699999999999E-2</v>
      </c>
      <c r="DI59" s="24">
        <v>3.2519600000000003E-2</v>
      </c>
      <c r="DJ59" s="24">
        <v>7.6877699999999993E-2</v>
      </c>
      <c r="DK59" s="24">
        <v>9.4872899999999996E-2</v>
      </c>
      <c r="DL59" s="24">
        <v>0.1005171</v>
      </c>
      <c r="DM59" s="24">
        <v>0.1312702</v>
      </c>
      <c r="DN59" s="24">
        <v>0.12631999999999999</v>
      </c>
      <c r="DO59" s="24">
        <v>0.12135940000000001</v>
      </c>
      <c r="DP59" s="24">
        <v>9.4955899999999996E-2</v>
      </c>
      <c r="DQ59" s="24">
        <v>5.5354899999999999E-2</v>
      </c>
      <c r="DR59" s="24">
        <v>9.9723199999999998E-2</v>
      </c>
      <c r="DS59" s="24">
        <v>7.2056800000000004E-2</v>
      </c>
      <c r="DT59" s="24">
        <v>6.8852800000000006E-2</v>
      </c>
      <c r="DU59" s="24">
        <v>6.12399E-2</v>
      </c>
      <c r="DV59" s="24">
        <v>3.1400699999999997E-2</v>
      </c>
      <c r="DW59" s="24">
        <v>-8.3379000000000005E-3</v>
      </c>
      <c r="DX59" s="24">
        <v>-0.1110034</v>
      </c>
      <c r="DY59" s="24">
        <v>-7.8146199999999999E-2</v>
      </c>
      <c r="DZ59" s="24">
        <v>-5.4046200000000003E-2</v>
      </c>
      <c r="EA59" s="24">
        <v>-3.4457500000000002E-2</v>
      </c>
      <c r="EB59" s="24">
        <v>-2.5682900000000002E-2</v>
      </c>
      <c r="EC59" s="24">
        <v>-5.7416000000000003E-3</v>
      </c>
      <c r="ED59" s="24">
        <v>3.3369299999999998E-2</v>
      </c>
      <c r="EE59" s="24">
        <v>3.2579400000000001E-2</v>
      </c>
      <c r="EF59" s="24">
        <v>6.3580300000000006E-2</v>
      </c>
      <c r="EG59" s="24">
        <v>6.4855899999999994E-2</v>
      </c>
      <c r="EH59" s="24">
        <v>0.11158170000000001</v>
      </c>
      <c r="EI59" s="24">
        <v>0.13030069999999999</v>
      </c>
      <c r="EJ59" s="24">
        <v>0.13645019999999999</v>
      </c>
      <c r="EK59" s="24">
        <v>0.16074550000000001</v>
      </c>
      <c r="EL59" s="24">
        <v>0.15834210000000001</v>
      </c>
      <c r="EM59" s="24">
        <v>0.15679709999999999</v>
      </c>
      <c r="EN59" s="24">
        <v>0.13504060000000001</v>
      </c>
      <c r="EO59" s="24">
        <v>9.7017000000000006E-2</v>
      </c>
      <c r="EP59" s="24">
        <v>0.13590930000000001</v>
      </c>
      <c r="EQ59" s="24">
        <v>0.11227910000000001</v>
      </c>
      <c r="ER59" s="24">
        <v>0.1129238</v>
      </c>
      <c r="ES59" s="24">
        <v>0.1031948</v>
      </c>
      <c r="ET59" s="24">
        <v>7.0855899999999999E-2</v>
      </c>
      <c r="EU59" s="24">
        <v>67.374870000000001</v>
      </c>
      <c r="EV59" s="24">
        <v>66.988100000000003</v>
      </c>
      <c r="EW59" s="24">
        <v>66.636529999999993</v>
      </c>
      <c r="EX59" s="24">
        <v>66.130449999999996</v>
      </c>
      <c r="EY59" s="24">
        <v>65.758099999999999</v>
      </c>
      <c r="EZ59" s="24">
        <v>65.651470000000003</v>
      </c>
      <c r="FA59" s="24">
        <v>65.333590000000001</v>
      </c>
      <c r="FB59" s="24">
        <v>65.415149999999997</v>
      </c>
      <c r="FC59" s="24">
        <v>67.821939999999998</v>
      </c>
      <c r="FD59" s="24">
        <v>71.459720000000004</v>
      </c>
      <c r="FE59" s="24">
        <v>74.686419999999998</v>
      </c>
      <c r="FF59" s="24">
        <v>77.326740000000001</v>
      </c>
      <c r="FG59" s="24">
        <v>78.424520000000001</v>
      </c>
      <c r="FH59" s="24">
        <v>79.37133</v>
      </c>
      <c r="FI59" s="24">
        <v>79.586879999999994</v>
      </c>
      <c r="FJ59" s="24">
        <v>79.157550000000001</v>
      </c>
      <c r="FK59" s="24">
        <v>78.278109999999998</v>
      </c>
      <c r="FL59" s="24">
        <v>77.100809999999996</v>
      </c>
      <c r="FM59" s="24">
        <v>74.991900000000001</v>
      </c>
      <c r="FN59" s="24">
        <v>72.199340000000007</v>
      </c>
      <c r="FO59" s="24">
        <v>70.387280000000004</v>
      </c>
      <c r="FP59" s="24">
        <v>69.217320000000001</v>
      </c>
      <c r="FQ59" s="24">
        <v>68.287490000000005</v>
      </c>
      <c r="FR59" s="24">
        <v>67.681359999999998</v>
      </c>
      <c r="FS59" s="24">
        <v>0.90379580000000004</v>
      </c>
      <c r="FT59" s="24">
        <v>3.7786699999999999E-2</v>
      </c>
      <c r="FU59" s="24">
        <v>4.3736299999999999E-2</v>
      </c>
    </row>
    <row r="60" spans="1:177" x14ac:dyDescent="0.2">
      <c r="A60" s="14" t="s">
        <v>228</v>
      </c>
      <c r="B60" s="14" t="s">
        <v>0</v>
      </c>
      <c r="C60" s="14" t="s">
        <v>224</v>
      </c>
      <c r="D60" s="36" t="s">
        <v>247</v>
      </c>
      <c r="E60" s="25" t="s">
        <v>220</v>
      </c>
      <c r="F60" s="25">
        <v>898</v>
      </c>
      <c r="G60" s="24">
        <v>0.68313489999999999</v>
      </c>
      <c r="H60" s="24">
        <v>0.61898390000000003</v>
      </c>
      <c r="I60" s="24">
        <v>0.58578870000000005</v>
      </c>
      <c r="J60" s="24">
        <v>0.53123900000000002</v>
      </c>
      <c r="K60" s="24">
        <v>0.49198340000000002</v>
      </c>
      <c r="L60" s="24">
        <v>0.5142871</v>
      </c>
      <c r="M60" s="24">
        <v>0.57502830000000005</v>
      </c>
      <c r="N60" s="24">
        <v>0.61172219999999999</v>
      </c>
      <c r="O60" s="24">
        <v>0.5726928</v>
      </c>
      <c r="P60" s="24">
        <v>0.57749010000000001</v>
      </c>
      <c r="Q60" s="24">
        <v>0.63381949999999998</v>
      </c>
      <c r="R60" s="24">
        <v>0.68860100000000002</v>
      </c>
      <c r="S60" s="24">
        <v>0.71162899999999996</v>
      </c>
      <c r="T60" s="24">
        <v>0.72736460000000003</v>
      </c>
      <c r="U60" s="24">
        <v>0.73762870000000003</v>
      </c>
      <c r="V60" s="24">
        <v>0.76537869999999997</v>
      </c>
      <c r="W60" s="24">
        <v>0.81505229999999995</v>
      </c>
      <c r="X60" s="24">
        <v>0.82752219999999999</v>
      </c>
      <c r="Y60" s="24">
        <v>0.87063120000000005</v>
      </c>
      <c r="Z60" s="24">
        <v>0.98841049999999997</v>
      </c>
      <c r="AA60" s="24">
        <v>1.018802</v>
      </c>
      <c r="AB60" s="24">
        <v>0.98688120000000001</v>
      </c>
      <c r="AC60" s="24">
        <v>0.87079669999999998</v>
      </c>
      <c r="AD60" s="24">
        <v>0.74376940000000002</v>
      </c>
      <c r="AE60" s="24">
        <v>-0.17052129999999999</v>
      </c>
      <c r="AF60" s="24">
        <v>-0.28546519999999997</v>
      </c>
      <c r="AG60" s="24">
        <v>-0.2264419</v>
      </c>
      <c r="AH60" s="24">
        <v>-0.16683880000000001</v>
      </c>
      <c r="AI60" s="24">
        <v>-0.13052610000000001</v>
      </c>
      <c r="AJ60" s="24">
        <v>-8.9456400000000005E-2</v>
      </c>
      <c r="AK60" s="24">
        <v>-5.5441900000000002E-2</v>
      </c>
      <c r="AL60" s="24">
        <v>-2.0057800000000001E-2</v>
      </c>
      <c r="AM60" s="24">
        <v>-2.1777600000000001E-2</v>
      </c>
      <c r="AN60" s="24">
        <v>-1.1534000000000001E-2</v>
      </c>
      <c r="AO60" s="24">
        <v>-1.8246499999999999E-2</v>
      </c>
      <c r="AP60" s="24">
        <v>2.8690999999999999E-3</v>
      </c>
      <c r="AQ60" s="24">
        <v>-2.5173000000000001E-3</v>
      </c>
      <c r="AR60" s="24">
        <v>-1.0007E-2</v>
      </c>
      <c r="AS60" s="24">
        <v>1.2717E-3</v>
      </c>
      <c r="AT60" s="24">
        <v>4.8336000000000004E-3</v>
      </c>
      <c r="AU60" s="24">
        <v>6.6211000000000004E-3</v>
      </c>
      <c r="AV60" s="24">
        <v>-4.7524700000000003E-2</v>
      </c>
      <c r="AW60" s="24">
        <v>-7.2107299999999999E-2</v>
      </c>
      <c r="AX60" s="24">
        <v>-2.0180500000000001E-2</v>
      </c>
      <c r="AY60" s="24">
        <v>-1.84549E-2</v>
      </c>
      <c r="AZ60" s="24">
        <v>-2.8438999999999999E-3</v>
      </c>
      <c r="BA60" s="24">
        <v>-1.46239E-2</v>
      </c>
      <c r="BB60" s="24">
        <v>-3.8667199999999999E-2</v>
      </c>
      <c r="BC60" s="24">
        <v>-0.1225155</v>
      </c>
      <c r="BD60" s="24">
        <v>-0.22324440000000001</v>
      </c>
      <c r="BE60" s="24">
        <v>-0.17206189999999999</v>
      </c>
      <c r="BF60" s="24">
        <v>-0.12461</v>
      </c>
      <c r="BG60" s="24">
        <v>-9.5169000000000004E-2</v>
      </c>
      <c r="BH60" s="24">
        <v>-6.3607200000000003E-2</v>
      </c>
      <c r="BI60" s="24">
        <v>-3.2278399999999999E-2</v>
      </c>
      <c r="BJ60" s="24">
        <v>1.9586E-3</v>
      </c>
      <c r="BK60" s="24">
        <v>2.4347000000000001E-3</v>
      </c>
      <c r="BL60" s="24">
        <v>1.08913E-2</v>
      </c>
      <c r="BM60" s="24">
        <v>1.8125999999999999E-3</v>
      </c>
      <c r="BN60" s="24">
        <v>2.3415999999999999E-2</v>
      </c>
      <c r="BO60" s="24">
        <v>1.72473E-2</v>
      </c>
      <c r="BP60" s="24">
        <v>1.06576E-2</v>
      </c>
      <c r="BQ60" s="24">
        <v>2.3075100000000001E-2</v>
      </c>
      <c r="BR60" s="24">
        <v>3.00927E-2</v>
      </c>
      <c r="BS60" s="24">
        <v>3.5250700000000003E-2</v>
      </c>
      <c r="BT60" s="24">
        <v>-1.37018E-2</v>
      </c>
      <c r="BU60" s="24">
        <v>-3.5653700000000003E-2</v>
      </c>
      <c r="BV60" s="24">
        <v>1.0322100000000001E-2</v>
      </c>
      <c r="BW60" s="24">
        <v>1.1389399999999999E-2</v>
      </c>
      <c r="BX60" s="24">
        <v>2.4077100000000001E-2</v>
      </c>
      <c r="BY60" s="24">
        <v>1.23094E-2</v>
      </c>
      <c r="BZ60" s="24">
        <v>-1.39667E-2</v>
      </c>
      <c r="CA60" s="24">
        <v>-8.9266799999999993E-2</v>
      </c>
      <c r="CB60" s="24">
        <v>-0.18015039999999999</v>
      </c>
      <c r="CC60" s="24">
        <v>-0.1343985</v>
      </c>
      <c r="CD60" s="24">
        <v>-9.53624E-2</v>
      </c>
      <c r="CE60" s="24">
        <v>-7.0680800000000002E-2</v>
      </c>
      <c r="CF60" s="24">
        <v>-4.57042E-2</v>
      </c>
      <c r="CG60" s="24">
        <v>-1.62355E-2</v>
      </c>
      <c r="CH60" s="24">
        <v>1.7207099999999999E-2</v>
      </c>
      <c r="CI60" s="24">
        <v>1.9204100000000002E-2</v>
      </c>
      <c r="CJ60" s="24">
        <v>2.6422899999999999E-2</v>
      </c>
      <c r="CK60" s="24">
        <v>1.5705500000000001E-2</v>
      </c>
      <c r="CL60" s="24">
        <v>3.7646699999999998E-2</v>
      </c>
      <c r="CM60" s="24">
        <v>3.09363E-2</v>
      </c>
      <c r="CN60" s="24">
        <v>2.49698E-2</v>
      </c>
      <c r="CO60" s="24">
        <v>3.8176000000000002E-2</v>
      </c>
      <c r="CP60" s="24">
        <v>4.7586999999999997E-2</v>
      </c>
      <c r="CQ60" s="24">
        <v>5.5079400000000001E-2</v>
      </c>
      <c r="CR60" s="24">
        <v>9.7239000000000006E-3</v>
      </c>
      <c r="CS60" s="24">
        <v>-1.04061E-2</v>
      </c>
      <c r="CT60" s="24">
        <v>3.14481E-2</v>
      </c>
      <c r="CU60" s="24">
        <v>3.2059499999999998E-2</v>
      </c>
      <c r="CV60" s="24">
        <v>4.2722599999999999E-2</v>
      </c>
      <c r="CW60" s="24">
        <v>3.0963299999999999E-2</v>
      </c>
      <c r="CX60" s="24">
        <v>3.1408E-3</v>
      </c>
      <c r="CY60" s="24">
        <v>-5.6018100000000001E-2</v>
      </c>
      <c r="CZ60" s="24">
        <v>-0.13705639999999999</v>
      </c>
      <c r="DA60" s="24">
        <v>-9.6735000000000002E-2</v>
      </c>
      <c r="DB60" s="24">
        <v>-6.6114800000000001E-2</v>
      </c>
      <c r="DC60" s="24">
        <v>-4.61926E-2</v>
      </c>
      <c r="DD60" s="24">
        <v>-2.7801200000000002E-2</v>
      </c>
      <c r="DE60" s="24">
        <v>-1.9259999999999999E-4</v>
      </c>
      <c r="DF60" s="24">
        <v>3.2455600000000001E-2</v>
      </c>
      <c r="DG60" s="24">
        <v>3.5973499999999999E-2</v>
      </c>
      <c r="DH60" s="24">
        <v>4.1954600000000002E-2</v>
      </c>
      <c r="DI60" s="24">
        <v>2.95984E-2</v>
      </c>
      <c r="DJ60" s="24">
        <v>5.18775E-2</v>
      </c>
      <c r="DK60" s="24">
        <v>4.4625199999999997E-2</v>
      </c>
      <c r="DL60" s="24">
        <v>3.9281999999999997E-2</v>
      </c>
      <c r="DM60" s="24">
        <v>5.3276999999999998E-2</v>
      </c>
      <c r="DN60" s="24">
        <v>6.5081399999999998E-2</v>
      </c>
      <c r="DO60" s="24">
        <v>7.4908100000000005E-2</v>
      </c>
      <c r="DP60" s="24">
        <v>3.3149499999999998E-2</v>
      </c>
      <c r="DQ60" s="24">
        <v>1.4841500000000001E-2</v>
      </c>
      <c r="DR60" s="24">
        <v>5.2574000000000003E-2</v>
      </c>
      <c r="DS60" s="24">
        <v>5.2729600000000001E-2</v>
      </c>
      <c r="DT60" s="24">
        <v>6.1367999999999999E-2</v>
      </c>
      <c r="DU60" s="24">
        <v>4.96172E-2</v>
      </c>
      <c r="DV60" s="24">
        <v>2.02483E-2</v>
      </c>
      <c r="DW60" s="24">
        <v>-8.0123E-3</v>
      </c>
      <c r="DX60" s="24">
        <v>-7.4835600000000002E-2</v>
      </c>
      <c r="DY60" s="24">
        <v>-4.2354999999999997E-2</v>
      </c>
      <c r="DZ60" s="24">
        <v>-2.3886000000000001E-2</v>
      </c>
      <c r="EA60" s="24">
        <v>-1.08355E-2</v>
      </c>
      <c r="EB60" s="24">
        <v>-1.9521E-3</v>
      </c>
      <c r="EC60" s="24">
        <v>2.2970899999999999E-2</v>
      </c>
      <c r="ED60" s="24">
        <v>5.4472E-2</v>
      </c>
      <c r="EE60" s="24">
        <v>6.0185900000000001E-2</v>
      </c>
      <c r="EF60" s="24">
        <v>6.4379800000000001E-2</v>
      </c>
      <c r="EG60" s="24">
        <v>4.96575E-2</v>
      </c>
      <c r="EH60" s="24">
        <v>7.24244E-2</v>
      </c>
      <c r="EI60" s="24">
        <v>6.4389799999999997E-2</v>
      </c>
      <c r="EJ60" s="24">
        <v>5.9946600000000003E-2</v>
      </c>
      <c r="EK60" s="24">
        <v>7.5080400000000005E-2</v>
      </c>
      <c r="EL60" s="24">
        <v>9.0340400000000001E-2</v>
      </c>
      <c r="EM60" s="24">
        <v>0.10353759999999999</v>
      </c>
      <c r="EN60" s="24">
        <v>6.6972400000000001E-2</v>
      </c>
      <c r="EO60" s="24">
        <v>5.1295100000000003E-2</v>
      </c>
      <c r="EP60" s="24">
        <v>8.30766E-2</v>
      </c>
      <c r="EQ60" s="24">
        <v>8.2573999999999995E-2</v>
      </c>
      <c r="ER60" s="24">
        <v>8.8289000000000006E-2</v>
      </c>
      <c r="ES60" s="24">
        <v>7.6550499999999994E-2</v>
      </c>
      <c r="ET60" s="24">
        <v>4.4948799999999997E-2</v>
      </c>
      <c r="EU60" s="24">
        <v>68.168369999999996</v>
      </c>
      <c r="EV60" s="24">
        <v>67.875609999999995</v>
      </c>
      <c r="EW60" s="24">
        <v>67.582409999999996</v>
      </c>
      <c r="EX60" s="24">
        <v>67.163929999999993</v>
      </c>
      <c r="EY60" s="24">
        <v>66.871170000000006</v>
      </c>
      <c r="EZ60" s="24">
        <v>66.716570000000004</v>
      </c>
      <c r="FA60" s="24">
        <v>66.508660000000006</v>
      </c>
      <c r="FB60" s="24">
        <v>66.544200000000004</v>
      </c>
      <c r="FC60" s="24">
        <v>68.703689999999995</v>
      </c>
      <c r="FD60" s="24">
        <v>71.985789999999994</v>
      </c>
      <c r="FE60" s="24">
        <v>74.909369999999996</v>
      </c>
      <c r="FF60" s="24">
        <v>77.193700000000007</v>
      </c>
      <c r="FG60" s="24">
        <v>78.024439999999998</v>
      </c>
      <c r="FH60" s="24">
        <v>78.831630000000004</v>
      </c>
      <c r="FI60" s="24">
        <v>79.048869999999994</v>
      </c>
      <c r="FJ60" s="24">
        <v>78.59751</v>
      </c>
      <c r="FK60" s="24">
        <v>77.771659999999997</v>
      </c>
      <c r="FL60" s="24">
        <v>76.701909999999998</v>
      </c>
      <c r="FM60" s="24">
        <v>74.825850000000003</v>
      </c>
      <c r="FN60" s="24">
        <v>72.412260000000003</v>
      </c>
      <c r="FO60" s="24">
        <v>70.861400000000003</v>
      </c>
      <c r="FP60" s="24">
        <v>69.934250000000006</v>
      </c>
      <c r="FQ60" s="24">
        <v>69.061750000000004</v>
      </c>
      <c r="FR60" s="24">
        <v>68.536649999999995</v>
      </c>
      <c r="FS60" s="24">
        <v>0.56940360000000001</v>
      </c>
      <c r="FT60" s="24">
        <v>1.8620500000000002E-2</v>
      </c>
      <c r="FU60" s="24">
        <v>3.6628099999999997E-2</v>
      </c>
    </row>
    <row r="61" spans="1:177" x14ac:dyDescent="0.2">
      <c r="A61" s="14" t="s">
        <v>228</v>
      </c>
      <c r="B61" s="14" t="s">
        <v>0</v>
      </c>
      <c r="C61" s="14" t="s">
        <v>224</v>
      </c>
      <c r="D61" s="36" t="s">
        <v>247</v>
      </c>
      <c r="E61" s="25" t="s">
        <v>221</v>
      </c>
      <c r="F61" s="25">
        <v>661</v>
      </c>
      <c r="G61" s="24">
        <v>0.50332929999999998</v>
      </c>
      <c r="H61" s="24">
        <v>0.49495169999999999</v>
      </c>
      <c r="I61" s="24">
        <v>0.44957150000000001</v>
      </c>
      <c r="J61" s="24">
        <v>0.40272809999999998</v>
      </c>
      <c r="K61" s="24">
        <v>0.37367499999999998</v>
      </c>
      <c r="L61" s="24">
        <v>0.37418230000000002</v>
      </c>
      <c r="M61" s="24">
        <v>0.42660959999999998</v>
      </c>
      <c r="N61" s="24">
        <v>0.41192620000000002</v>
      </c>
      <c r="O61" s="24">
        <v>0.39829439999999999</v>
      </c>
      <c r="P61" s="24">
        <v>0.4180181</v>
      </c>
      <c r="Q61" s="24">
        <v>0.44280639999999999</v>
      </c>
      <c r="R61" s="24">
        <v>0.4702885</v>
      </c>
      <c r="S61" s="24">
        <v>0.51886909999999997</v>
      </c>
      <c r="T61" s="24">
        <v>0.54470359999999995</v>
      </c>
      <c r="U61" s="24">
        <v>0.58709739999999999</v>
      </c>
      <c r="V61" s="24">
        <v>0.63933819999999997</v>
      </c>
      <c r="W61" s="24">
        <v>0.71711499999999995</v>
      </c>
      <c r="X61" s="24">
        <v>0.76376449999999996</v>
      </c>
      <c r="Y61" s="24">
        <v>0.79361230000000005</v>
      </c>
      <c r="Z61" s="24">
        <v>0.84832320000000005</v>
      </c>
      <c r="AA61" s="24">
        <v>0.82597319999999996</v>
      </c>
      <c r="AB61" s="24">
        <v>0.7673084</v>
      </c>
      <c r="AC61" s="24">
        <v>0.71914739999999999</v>
      </c>
      <c r="AD61" s="24">
        <v>0.59472749999999996</v>
      </c>
      <c r="AE61" s="24">
        <v>-6.4216400000000007E-2</v>
      </c>
      <c r="AF61" s="24">
        <v>-8.1499699999999994E-2</v>
      </c>
      <c r="AG61" s="24">
        <v>-8.7333099999999997E-2</v>
      </c>
      <c r="AH61" s="24">
        <v>-8.8097300000000003E-2</v>
      </c>
      <c r="AI61" s="24">
        <v>-8.8841600000000007E-2</v>
      </c>
      <c r="AJ61" s="24">
        <v>-9.1709700000000005E-2</v>
      </c>
      <c r="AK61" s="24">
        <v>-0.1033775</v>
      </c>
      <c r="AL61" s="24">
        <v>-9.7983399999999998E-2</v>
      </c>
      <c r="AM61" s="24">
        <v>-0.1147439</v>
      </c>
      <c r="AN61" s="24">
        <v>-5.66124E-2</v>
      </c>
      <c r="AO61" s="24">
        <v>-4.7237099999999997E-2</v>
      </c>
      <c r="AP61" s="24">
        <v>-3.50648E-2</v>
      </c>
      <c r="AQ61" s="24">
        <v>-1.83263E-2</v>
      </c>
      <c r="AR61" s="24">
        <v>-1.10154E-2</v>
      </c>
      <c r="AS61" s="24">
        <v>2.15646E-2</v>
      </c>
      <c r="AT61" s="24">
        <v>1.10028E-2</v>
      </c>
      <c r="AU61" s="24">
        <v>-1.3538000000000001E-3</v>
      </c>
      <c r="AV61" s="24">
        <v>1.37702E-2</v>
      </c>
      <c r="AW61" s="24">
        <v>-8.763E-4</v>
      </c>
      <c r="AX61" s="24">
        <v>1.2233900000000001E-2</v>
      </c>
      <c r="AY61" s="24">
        <v>-3.1146099999999999E-2</v>
      </c>
      <c r="AZ61" s="24">
        <v>-5.91893E-2</v>
      </c>
      <c r="BA61" s="24">
        <v>-5.1187200000000002E-2</v>
      </c>
      <c r="BB61" s="24">
        <v>-4.9475199999999997E-2</v>
      </c>
      <c r="BC61" s="24">
        <v>-3.52038E-2</v>
      </c>
      <c r="BD61" s="24">
        <v>-5.3947500000000002E-2</v>
      </c>
      <c r="BE61" s="24">
        <v>-6.0227200000000002E-2</v>
      </c>
      <c r="BF61" s="24">
        <v>-6.13263E-2</v>
      </c>
      <c r="BG61" s="24">
        <v>-6.1460300000000002E-2</v>
      </c>
      <c r="BH61" s="24">
        <v>-6.4185400000000004E-2</v>
      </c>
      <c r="BI61" s="24">
        <v>-7.4244000000000004E-2</v>
      </c>
      <c r="BJ61" s="24">
        <v>-6.7214999999999997E-2</v>
      </c>
      <c r="BK61" s="24">
        <v>-8.00318E-2</v>
      </c>
      <c r="BL61" s="24">
        <v>-3.3131599999999997E-2</v>
      </c>
      <c r="BM61" s="24">
        <v>-2.23375E-2</v>
      </c>
      <c r="BN61" s="24">
        <v>-7.6210999999999996E-3</v>
      </c>
      <c r="BO61" s="24">
        <v>1.05232E-2</v>
      </c>
      <c r="BP61" s="24">
        <v>1.7913700000000001E-2</v>
      </c>
      <c r="BQ61" s="24">
        <v>4.15349E-2</v>
      </c>
      <c r="BR61" s="24">
        <v>3.09304E-2</v>
      </c>
      <c r="BS61" s="24">
        <v>1.9813500000000001E-2</v>
      </c>
      <c r="BT61" s="24">
        <v>3.5504899999999999E-2</v>
      </c>
      <c r="BU61" s="24">
        <v>1.9878300000000002E-2</v>
      </c>
      <c r="BV61" s="24">
        <v>3.21146E-2</v>
      </c>
      <c r="BW61" s="24">
        <v>-4.5063999999999998E-3</v>
      </c>
      <c r="BX61" s="24">
        <v>-2.51684E-2</v>
      </c>
      <c r="BY61" s="24">
        <v>-1.97974E-2</v>
      </c>
      <c r="BZ61" s="24">
        <v>-1.9331899999999999E-2</v>
      </c>
      <c r="CA61" s="24">
        <v>-1.51097E-2</v>
      </c>
      <c r="CB61" s="24">
        <v>-3.4864899999999997E-2</v>
      </c>
      <c r="CC61" s="24">
        <v>-4.1453799999999999E-2</v>
      </c>
      <c r="CD61" s="24">
        <v>-4.2784700000000002E-2</v>
      </c>
      <c r="CE61" s="24">
        <v>-4.2495999999999999E-2</v>
      </c>
      <c r="CF61" s="24">
        <v>-4.5122299999999997E-2</v>
      </c>
      <c r="CG61" s="24">
        <v>-5.4066299999999998E-2</v>
      </c>
      <c r="CH61" s="24">
        <v>-4.5904899999999998E-2</v>
      </c>
      <c r="CI61" s="24">
        <v>-5.5990199999999997E-2</v>
      </c>
      <c r="CJ61" s="24">
        <v>-1.6868899999999999E-2</v>
      </c>
      <c r="CK61" s="24">
        <v>-5.0921999999999999E-3</v>
      </c>
      <c r="CL61" s="24">
        <v>1.13863E-2</v>
      </c>
      <c r="CM61" s="24">
        <v>3.0504199999999999E-2</v>
      </c>
      <c r="CN61" s="24">
        <v>3.7949900000000002E-2</v>
      </c>
      <c r="CO61" s="24">
        <v>5.5366400000000003E-2</v>
      </c>
      <c r="CP61" s="24">
        <v>4.4732300000000003E-2</v>
      </c>
      <c r="CQ61" s="24">
        <v>3.4473799999999999E-2</v>
      </c>
      <c r="CR61" s="24">
        <v>5.05583E-2</v>
      </c>
      <c r="CS61" s="24">
        <v>3.4252999999999999E-2</v>
      </c>
      <c r="CT61" s="24">
        <v>4.5884000000000001E-2</v>
      </c>
      <c r="CU61" s="24">
        <v>1.39442E-2</v>
      </c>
      <c r="CV61" s="24">
        <v>-1.6056E-3</v>
      </c>
      <c r="CW61" s="24">
        <v>1.9430000000000001E-3</v>
      </c>
      <c r="CX61" s="24">
        <v>1.5452E-3</v>
      </c>
      <c r="CY61" s="24">
        <v>4.9843999999999999E-3</v>
      </c>
      <c r="CZ61" s="24">
        <v>-1.5782399999999999E-2</v>
      </c>
      <c r="DA61" s="24">
        <v>-2.26803E-2</v>
      </c>
      <c r="DB61" s="24">
        <v>-2.4243199999999999E-2</v>
      </c>
      <c r="DC61" s="24">
        <v>-2.3531799999999999E-2</v>
      </c>
      <c r="DD61" s="24">
        <v>-2.6059100000000002E-2</v>
      </c>
      <c r="DE61" s="24">
        <v>-3.3888599999999998E-2</v>
      </c>
      <c r="DF61" s="24">
        <v>-2.45948E-2</v>
      </c>
      <c r="DG61" s="24">
        <v>-3.1948699999999997E-2</v>
      </c>
      <c r="DH61" s="24">
        <v>-6.0610000000000004E-4</v>
      </c>
      <c r="DI61" s="24">
        <v>1.21531E-2</v>
      </c>
      <c r="DJ61" s="24">
        <v>3.03936E-2</v>
      </c>
      <c r="DK61" s="24">
        <v>5.0485299999999997E-2</v>
      </c>
      <c r="DL61" s="24">
        <v>5.7986099999999999E-2</v>
      </c>
      <c r="DM61" s="24">
        <v>6.9197800000000004E-2</v>
      </c>
      <c r="DN61" s="24">
        <v>5.8534099999999999E-2</v>
      </c>
      <c r="DO61" s="24">
        <v>4.9134200000000003E-2</v>
      </c>
      <c r="DP61" s="24">
        <v>6.5611799999999998E-2</v>
      </c>
      <c r="DQ61" s="24">
        <v>4.86276E-2</v>
      </c>
      <c r="DR61" s="24">
        <v>5.9653400000000002E-2</v>
      </c>
      <c r="DS61" s="24">
        <v>3.2394800000000001E-2</v>
      </c>
      <c r="DT61" s="24">
        <v>2.19572E-2</v>
      </c>
      <c r="DU61" s="24">
        <v>2.36834E-2</v>
      </c>
      <c r="DV61" s="24">
        <v>2.2422399999999999E-2</v>
      </c>
      <c r="DW61" s="24">
        <v>3.3997100000000002E-2</v>
      </c>
      <c r="DX61" s="24">
        <v>1.17698E-2</v>
      </c>
      <c r="DY61" s="24">
        <v>4.4256E-3</v>
      </c>
      <c r="DZ61" s="24">
        <v>2.5279E-3</v>
      </c>
      <c r="EA61" s="24">
        <v>3.8495999999999999E-3</v>
      </c>
      <c r="EB61" s="24">
        <v>1.4651E-3</v>
      </c>
      <c r="EC61" s="24">
        <v>-4.7552000000000002E-3</v>
      </c>
      <c r="ED61" s="24">
        <v>6.1736999999999998E-3</v>
      </c>
      <c r="EE61" s="24">
        <v>2.7634999999999999E-3</v>
      </c>
      <c r="EF61" s="24">
        <v>2.2874700000000001E-2</v>
      </c>
      <c r="EG61" s="24">
        <v>3.7052700000000001E-2</v>
      </c>
      <c r="EH61" s="24">
        <v>5.7837300000000001E-2</v>
      </c>
      <c r="EI61" s="24">
        <v>7.9334699999999994E-2</v>
      </c>
      <c r="EJ61" s="24">
        <v>8.6915199999999998E-2</v>
      </c>
      <c r="EK61" s="24">
        <v>8.91681E-2</v>
      </c>
      <c r="EL61" s="24">
        <v>7.8461699999999995E-2</v>
      </c>
      <c r="EM61" s="24">
        <v>7.0301500000000003E-2</v>
      </c>
      <c r="EN61" s="24">
        <v>8.7346499999999994E-2</v>
      </c>
      <c r="EO61" s="24">
        <v>6.9382299999999994E-2</v>
      </c>
      <c r="EP61" s="24">
        <v>7.9534099999999996E-2</v>
      </c>
      <c r="EQ61" s="24">
        <v>5.90346E-2</v>
      </c>
      <c r="ER61" s="24">
        <v>5.5978199999999999E-2</v>
      </c>
      <c r="ES61" s="24">
        <v>5.50731E-2</v>
      </c>
      <c r="ET61" s="24">
        <v>5.2565599999999997E-2</v>
      </c>
      <c r="EU61" s="24">
        <v>66.322329999999994</v>
      </c>
      <c r="EV61" s="24">
        <v>65.810839999999999</v>
      </c>
      <c r="EW61" s="24">
        <v>65.38185</v>
      </c>
      <c r="EX61" s="24">
        <v>64.759569999999997</v>
      </c>
      <c r="EY61" s="24">
        <v>64.281679999999994</v>
      </c>
      <c r="EZ61" s="24">
        <v>64.238659999999996</v>
      </c>
      <c r="FA61" s="24">
        <v>63.774900000000002</v>
      </c>
      <c r="FB61" s="24">
        <v>63.917499999999997</v>
      </c>
      <c r="FC61" s="24">
        <v>66.652330000000006</v>
      </c>
      <c r="FD61" s="24">
        <v>70.761930000000007</v>
      </c>
      <c r="FE61" s="24">
        <v>74.390690000000006</v>
      </c>
      <c r="FF61" s="24">
        <v>77.503240000000005</v>
      </c>
      <c r="FG61" s="24">
        <v>78.955219999999997</v>
      </c>
      <c r="FH61" s="24">
        <v>80.087209999999999</v>
      </c>
      <c r="FI61" s="24">
        <v>80.300529999999995</v>
      </c>
      <c r="FJ61" s="24">
        <v>79.900409999999994</v>
      </c>
      <c r="FK61" s="24">
        <v>78.949910000000003</v>
      </c>
      <c r="FL61" s="24">
        <v>77.629940000000005</v>
      </c>
      <c r="FM61" s="24">
        <v>75.212140000000005</v>
      </c>
      <c r="FN61" s="24">
        <v>71.916920000000005</v>
      </c>
      <c r="FO61" s="24">
        <v>69.758399999999995</v>
      </c>
      <c r="FP61" s="24">
        <v>68.266350000000003</v>
      </c>
      <c r="FQ61" s="24">
        <v>67.260459999999995</v>
      </c>
      <c r="FR61" s="24">
        <v>66.546840000000003</v>
      </c>
      <c r="FS61" s="24">
        <v>0.68807209999999996</v>
      </c>
      <c r="FT61" s="24">
        <v>3.19568E-2</v>
      </c>
      <c r="FU61" s="24">
        <v>2.4261999999999999E-2</v>
      </c>
    </row>
    <row r="62" spans="1:177" x14ac:dyDescent="0.2">
      <c r="A62" s="14" t="s">
        <v>228</v>
      </c>
      <c r="B62" s="14" t="s">
        <v>0</v>
      </c>
      <c r="C62" s="14" t="s">
        <v>224</v>
      </c>
      <c r="D62" s="36" t="s">
        <v>248</v>
      </c>
      <c r="E62" s="25" t="s">
        <v>219</v>
      </c>
      <c r="F62" s="25">
        <v>897</v>
      </c>
      <c r="G62" s="24">
        <v>0.46685559999999998</v>
      </c>
      <c r="H62" s="24">
        <v>0.40994330000000001</v>
      </c>
      <c r="I62" s="24">
        <v>0.36308770000000001</v>
      </c>
      <c r="J62" s="24">
        <v>0.38560909999999998</v>
      </c>
      <c r="K62" s="24">
        <v>0.40069919999999998</v>
      </c>
      <c r="L62" s="24">
        <v>0.43579269999999998</v>
      </c>
      <c r="M62" s="24">
        <v>0.54962690000000003</v>
      </c>
      <c r="N62" s="24">
        <v>0.55901610000000002</v>
      </c>
      <c r="O62" s="24">
        <v>0.62433559999999999</v>
      </c>
      <c r="P62" s="24">
        <v>0.60557629999999996</v>
      </c>
      <c r="Q62" s="24">
        <v>0.50200900000000004</v>
      </c>
      <c r="R62" s="24">
        <v>0.50923090000000004</v>
      </c>
      <c r="S62" s="24">
        <v>0.50831919999999997</v>
      </c>
      <c r="T62" s="24">
        <v>0.53932570000000002</v>
      </c>
      <c r="U62" s="24">
        <v>0.61420940000000002</v>
      </c>
      <c r="V62" s="24">
        <v>0.59376249999999997</v>
      </c>
      <c r="W62" s="24">
        <v>0.60395460000000001</v>
      </c>
      <c r="X62" s="24">
        <v>0.72100330000000001</v>
      </c>
      <c r="Y62" s="24">
        <v>0.75040560000000001</v>
      </c>
      <c r="Z62" s="24">
        <v>0.88012579999999996</v>
      </c>
      <c r="AA62" s="24">
        <v>0.93080589999999996</v>
      </c>
      <c r="AB62" s="24">
        <v>0.88782890000000003</v>
      </c>
      <c r="AC62" s="24">
        <v>0.66695680000000002</v>
      </c>
      <c r="AD62" s="24">
        <v>0.65093089999999998</v>
      </c>
      <c r="AE62" s="24">
        <v>-0.1168713</v>
      </c>
      <c r="AF62" s="24">
        <v>-0.12242989999999999</v>
      </c>
      <c r="AG62" s="24">
        <v>-0.1079857</v>
      </c>
      <c r="AH62" s="24">
        <v>-8.1243099999999999E-2</v>
      </c>
      <c r="AI62" s="24">
        <v>-8.3903800000000001E-2</v>
      </c>
      <c r="AJ62" s="24">
        <v>-7.1528900000000006E-2</v>
      </c>
      <c r="AK62" s="24">
        <v>-9.0522699999999998E-2</v>
      </c>
      <c r="AL62" s="24">
        <v>-7.9747399999999996E-2</v>
      </c>
      <c r="AM62" s="24">
        <v>-2.10405E-2</v>
      </c>
      <c r="AN62" s="24">
        <v>-5.0743999999999997E-3</v>
      </c>
      <c r="AO62" s="24">
        <v>-2.8859800000000001E-2</v>
      </c>
      <c r="AP62" s="24">
        <v>-3.2241300000000001E-2</v>
      </c>
      <c r="AQ62" s="24">
        <v>-3.9724000000000002E-2</v>
      </c>
      <c r="AR62" s="24">
        <v>-4.6803499999999998E-2</v>
      </c>
      <c r="AS62" s="24">
        <v>-3.4699000000000002E-3</v>
      </c>
      <c r="AT62" s="24">
        <v>4.9388000000000001E-3</v>
      </c>
      <c r="AU62" s="24">
        <v>-2.6071400000000002E-2</v>
      </c>
      <c r="AV62" s="24">
        <v>-7.4565300000000001E-2</v>
      </c>
      <c r="AW62" s="24">
        <v>-8.2769800000000004E-2</v>
      </c>
      <c r="AX62" s="24">
        <v>-0.1209947</v>
      </c>
      <c r="AY62" s="24">
        <v>-0.1324234</v>
      </c>
      <c r="AZ62" s="24">
        <v>-0.1058559</v>
      </c>
      <c r="BA62" s="24">
        <v>-0.12565019999999999</v>
      </c>
      <c r="BB62" s="24">
        <v>-9.6020900000000006E-2</v>
      </c>
      <c r="BC62" s="24">
        <v>-8.0716599999999999E-2</v>
      </c>
      <c r="BD62" s="24">
        <v>-8.7846400000000005E-2</v>
      </c>
      <c r="BE62" s="24">
        <v>-7.6806200000000005E-2</v>
      </c>
      <c r="BF62" s="24">
        <v>-5.1456300000000003E-2</v>
      </c>
      <c r="BG62" s="24">
        <v>-5.6672100000000003E-2</v>
      </c>
      <c r="BH62" s="24">
        <v>-4.2162199999999997E-2</v>
      </c>
      <c r="BI62" s="24">
        <v>-5.9919300000000002E-2</v>
      </c>
      <c r="BJ62" s="24">
        <v>-4.5059099999999998E-2</v>
      </c>
      <c r="BK62" s="24">
        <v>1.10505E-2</v>
      </c>
      <c r="BL62" s="24">
        <v>2.3259499999999999E-2</v>
      </c>
      <c r="BM62" s="24">
        <v>7.7419999999999995E-4</v>
      </c>
      <c r="BN62" s="24">
        <v>-4.9287000000000003E-3</v>
      </c>
      <c r="BO62" s="24">
        <v>-1.3346999999999999E-2</v>
      </c>
      <c r="BP62" s="24">
        <v>-1.55958E-2</v>
      </c>
      <c r="BQ62" s="24">
        <v>2.68486E-2</v>
      </c>
      <c r="BR62" s="24">
        <v>3.2886199999999997E-2</v>
      </c>
      <c r="BS62" s="24">
        <v>1.9233E-3</v>
      </c>
      <c r="BT62" s="24">
        <v>-2.9929000000000001E-2</v>
      </c>
      <c r="BU62" s="24">
        <v>-3.5255000000000002E-2</v>
      </c>
      <c r="BV62" s="24">
        <v>-7.0938899999999999E-2</v>
      </c>
      <c r="BW62" s="24">
        <v>-9.4487500000000002E-2</v>
      </c>
      <c r="BX62" s="24">
        <v>-7.1084700000000001E-2</v>
      </c>
      <c r="BY62" s="24">
        <v>-8.8751399999999994E-2</v>
      </c>
      <c r="BZ62" s="24">
        <v>-6.0578600000000003E-2</v>
      </c>
      <c r="CA62" s="24">
        <v>-5.5676099999999999E-2</v>
      </c>
      <c r="CB62" s="24">
        <v>-6.3894000000000006E-2</v>
      </c>
      <c r="CC62" s="24">
        <v>-5.5211400000000001E-2</v>
      </c>
      <c r="CD62" s="24">
        <v>-3.0826099999999999E-2</v>
      </c>
      <c r="CE62" s="24">
        <v>-3.7811499999999998E-2</v>
      </c>
      <c r="CF62" s="24">
        <v>-2.1822899999999999E-2</v>
      </c>
      <c r="CG62" s="24">
        <v>-3.8723500000000001E-2</v>
      </c>
      <c r="CH62" s="24">
        <v>-2.1034199999999999E-2</v>
      </c>
      <c r="CI62" s="24">
        <v>3.3276600000000003E-2</v>
      </c>
      <c r="CJ62" s="24">
        <v>4.2883600000000001E-2</v>
      </c>
      <c r="CK62" s="24">
        <v>2.1298600000000001E-2</v>
      </c>
      <c r="CL62" s="24">
        <v>1.3987899999999999E-2</v>
      </c>
      <c r="CM62" s="24">
        <v>4.9215999999999999E-3</v>
      </c>
      <c r="CN62" s="24">
        <v>6.0185000000000004E-3</v>
      </c>
      <c r="CO62" s="24">
        <v>4.7847099999999997E-2</v>
      </c>
      <c r="CP62" s="24">
        <v>5.2242499999999997E-2</v>
      </c>
      <c r="CQ62" s="24">
        <v>2.1312399999999999E-2</v>
      </c>
      <c r="CR62" s="24">
        <v>9.8609999999999995E-4</v>
      </c>
      <c r="CS62" s="24">
        <v>-2.3462999999999999E-3</v>
      </c>
      <c r="CT62" s="24">
        <v>-3.6270400000000001E-2</v>
      </c>
      <c r="CU62" s="24">
        <v>-6.8213300000000004E-2</v>
      </c>
      <c r="CV62" s="24">
        <v>-4.7002299999999997E-2</v>
      </c>
      <c r="CW62" s="24">
        <v>-6.3195399999999999E-2</v>
      </c>
      <c r="CX62" s="24">
        <v>-3.6031300000000002E-2</v>
      </c>
      <c r="CY62" s="24">
        <v>-3.06355E-2</v>
      </c>
      <c r="CZ62" s="24">
        <v>-3.9941600000000001E-2</v>
      </c>
      <c r="DA62" s="24">
        <v>-3.3616500000000001E-2</v>
      </c>
      <c r="DB62" s="24">
        <v>-1.01958E-2</v>
      </c>
      <c r="DC62" s="24">
        <v>-1.89509E-2</v>
      </c>
      <c r="DD62" s="24">
        <v>-1.4836000000000001E-3</v>
      </c>
      <c r="DE62" s="24">
        <v>-1.75277E-2</v>
      </c>
      <c r="DF62" s="24">
        <v>2.9908000000000001E-3</v>
      </c>
      <c r="DG62" s="24">
        <v>5.5502700000000002E-2</v>
      </c>
      <c r="DH62" s="24">
        <v>6.2507599999999996E-2</v>
      </c>
      <c r="DI62" s="24">
        <v>4.1823100000000002E-2</v>
      </c>
      <c r="DJ62" s="24">
        <v>3.2904500000000003E-2</v>
      </c>
      <c r="DK62" s="24">
        <v>2.31903E-2</v>
      </c>
      <c r="DL62" s="24">
        <v>2.7632799999999999E-2</v>
      </c>
      <c r="DM62" s="24">
        <v>6.8845500000000004E-2</v>
      </c>
      <c r="DN62" s="24">
        <v>7.1598700000000001E-2</v>
      </c>
      <c r="DO62" s="24">
        <v>4.0701399999999999E-2</v>
      </c>
      <c r="DP62" s="24">
        <v>3.1901100000000002E-2</v>
      </c>
      <c r="DQ62" s="24">
        <v>3.0562300000000001E-2</v>
      </c>
      <c r="DR62" s="24">
        <v>-1.6019000000000001E-3</v>
      </c>
      <c r="DS62" s="24">
        <v>-4.1938999999999997E-2</v>
      </c>
      <c r="DT62" s="24">
        <v>-2.29199E-2</v>
      </c>
      <c r="DU62" s="24">
        <v>-3.7639400000000003E-2</v>
      </c>
      <c r="DV62" s="24">
        <v>-1.1484100000000001E-2</v>
      </c>
      <c r="DW62" s="24">
        <v>5.5192000000000001E-3</v>
      </c>
      <c r="DX62" s="24">
        <v>-5.3581999999999996E-3</v>
      </c>
      <c r="DY62" s="24">
        <v>-2.4369999999999999E-3</v>
      </c>
      <c r="DZ62" s="24">
        <v>1.9590900000000001E-2</v>
      </c>
      <c r="EA62" s="24">
        <v>8.2807999999999996E-3</v>
      </c>
      <c r="EB62" s="24">
        <v>2.7883100000000001E-2</v>
      </c>
      <c r="EC62" s="24">
        <v>1.30756E-2</v>
      </c>
      <c r="ED62" s="24">
        <v>3.7678999999999997E-2</v>
      </c>
      <c r="EE62" s="24">
        <v>8.7593699999999997E-2</v>
      </c>
      <c r="EF62" s="24">
        <v>9.0841599999999995E-2</v>
      </c>
      <c r="EG62" s="24">
        <v>7.1457099999999996E-2</v>
      </c>
      <c r="EH62" s="24">
        <v>6.0217100000000003E-2</v>
      </c>
      <c r="EI62" s="24">
        <v>4.9567199999999999E-2</v>
      </c>
      <c r="EJ62" s="24">
        <v>5.8840400000000001E-2</v>
      </c>
      <c r="EK62" s="24">
        <v>9.9164000000000002E-2</v>
      </c>
      <c r="EL62" s="24">
        <v>9.9546099999999998E-2</v>
      </c>
      <c r="EM62" s="24">
        <v>6.8696099999999996E-2</v>
      </c>
      <c r="EN62" s="24">
        <v>7.6537400000000005E-2</v>
      </c>
      <c r="EO62" s="24">
        <v>7.8077099999999997E-2</v>
      </c>
      <c r="EP62" s="24">
        <v>4.8453900000000001E-2</v>
      </c>
      <c r="EQ62" s="24">
        <v>-4.0030999999999999E-3</v>
      </c>
      <c r="ER62" s="24">
        <v>1.1851199999999999E-2</v>
      </c>
      <c r="ES62" s="24">
        <v>-7.4049999999999995E-4</v>
      </c>
      <c r="ET62" s="24">
        <v>2.3958299999999998E-2</v>
      </c>
      <c r="EU62" s="24">
        <v>56.993510000000001</v>
      </c>
      <c r="EV62" s="24">
        <v>56.129869999999997</v>
      </c>
      <c r="EW62" s="24">
        <v>54.629869999999997</v>
      </c>
      <c r="EX62" s="24">
        <v>54.948050000000002</v>
      </c>
      <c r="EY62" s="24">
        <v>54.441560000000003</v>
      </c>
      <c r="EZ62" s="24">
        <v>53.909089999999999</v>
      </c>
      <c r="FA62" s="24">
        <v>53.025970000000001</v>
      </c>
      <c r="FB62" s="24">
        <v>53.305190000000003</v>
      </c>
      <c r="FC62" s="24">
        <v>58.792209999999997</v>
      </c>
      <c r="FD62" s="24">
        <v>65.474029999999999</v>
      </c>
      <c r="FE62" s="24">
        <v>70.818179999999998</v>
      </c>
      <c r="FF62" s="24">
        <v>75.688310000000001</v>
      </c>
      <c r="FG62" s="24">
        <v>74.824680000000001</v>
      </c>
      <c r="FH62" s="24">
        <v>75.694810000000004</v>
      </c>
      <c r="FI62" s="24">
        <v>78</v>
      </c>
      <c r="FJ62" s="24">
        <v>77.844149999999999</v>
      </c>
      <c r="FK62" s="24">
        <v>77.253249999999994</v>
      </c>
      <c r="FL62" s="24">
        <v>74.948049999999995</v>
      </c>
      <c r="FM62" s="24">
        <v>73.370130000000003</v>
      </c>
      <c r="FN62" s="24">
        <v>68.298699999999997</v>
      </c>
      <c r="FO62" s="24">
        <v>65.5</v>
      </c>
      <c r="FP62" s="24">
        <v>62.896099999999997</v>
      </c>
      <c r="FQ62" s="24">
        <v>60.389609999999998</v>
      </c>
      <c r="FR62" s="24">
        <v>59.688310000000001</v>
      </c>
      <c r="FS62" s="24">
        <v>0.58229229999999998</v>
      </c>
      <c r="FT62" s="24">
        <v>2.3302799999999999E-2</v>
      </c>
      <c r="FU62" s="24">
        <v>4.5694699999999998E-2</v>
      </c>
    </row>
    <row r="63" spans="1:177" x14ac:dyDescent="0.2">
      <c r="A63" s="14" t="s">
        <v>228</v>
      </c>
      <c r="B63" s="14" t="s">
        <v>0</v>
      </c>
      <c r="C63" s="14" t="s">
        <v>224</v>
      </c>
      <c r="D63" s="36" t="s">
        <v>248</v>
      </c>
      <c r="E63" s="25" t="s">
        <v>220</v>
      </c>
      <c r="F63" s="25">
        <v>507</v>
      </c>
      <c r="G63" s="24">
        <v>0.24931780000000001</v>
      </c>
      <c r="H63" s="24">
        <v>0.2081008</v>
      </c>
      <c r="I63" s="24">
        <v>0.1969938</v>
      </c>
      <c r="J63" s="24">
        <v>0.2162395</v>
      </c>
      <c r="K63" s="24">
        <v>0.22359490000000001</v>
      </c>
      <c r="L63" s="24">
        <v>0.24224879999999999</v>
      </c>
      <c r="M63" s="24">
        <v>0.30493900000000002</v>
      </c>
      <c r="N63" s="24">
        <v>0.3363873</v>
      </c>
      <c r="O63" s="24">
        <v>0.3803127</v>
      </c>
      <c r="P63" s="24">
        <v>0.38534889999999999</v>
      </c>
      <c r="Q63" s="24">
        <v>0.29413909999999999</v>
      </c>
      <c r="R63" s="24">
        <v>0.31041439999999998</v>
      </c>
      <c r="S63" s="24">
        <v>0.32259900000000002</v>
      </c>
      <c r="T63" s="24">
        <v>0.35521639999999999</v>
      </c>
      <c r="U63" s="24">
        <v>0.35696090000000003</v>
      </c>
      <c r="V63" s="24">
        <v>0.37041069999999998</v>
      </c>
      <c r="W63" s="24">
        <v>0.36965189999999998</v>
      </c>
      <c r="X63" s="24">
        <v>0.39088060000000002</v>
      </c>
      <c r="Y63" s="24">
        <v>0.4049217</v>
      </c>
      <c r="Z63" s="24">
        <v>0.47235189999999999</v>
      </c>
      <c r="AA63" s="24">
        <v>0.51550910000000005</v>
      </c>
      <c r="AB63" s="24">
        <v>0.48735289999999998</v>
      </c>
      <c r="AC63" s="24">
        <v>0.36159829999999998</v>
      </c>
      <c r="AD63" s="24">
        <v>0.3780211</v>
      </c>
      <c r="AE63" s="24">
        <v>-0.1135847</v>
      </c>
      <c r="AF63" s="24">
        <v>-0.11708739999999999</v>
      </c>
      <c r="AG63" s="24">
        <v>-9.1909400000000002E-2</v>
      </c>
      <c r="AH63" s="24">
        <v>-6.9527500000000006E-2</v>
      </c>
      <c r="AI63" s="24">
        <v>-6.9878300000000004E-2</v>
      </c>
      <c r="AJ63" s="24">
        <v>-5.97298E-2</v>
      </c>
      <c r="AK63" s="24">
        <v>-7.8200000000000006E-2</v>
      </c>
      <c r="AL63" s="24">
        <v>-7.2543300000000005E-2</v>
      </c>
      <c r="AM63" s="24">
        <v>-5.0239699999999998E-2</v>
      </c>
      <c r="AN63" s="24">
        <v>-1.9549400000000001E-2</v>
      </c>
      <c r="AO63" s="24">
        <v>-4.78897E-2</v>
      </c>
      <c r="AP63" s="24">
        <v>-2.8080600000000001E-2</v>
      </c>
      <c r="AQ63" s="24">
        <v>-2.3900100000000001E-2</v>
      </c>
      <c r="AR63" s="24">
        <v>-2.82718E-2</v>
      </c>
      <c r="AS63" s="24">
        <v>9.1620999999999994E-3</v>
      </c>
      <c r="AT63" s="24">
        <v>1.7609E-2</v>
      </c>
      <c r="AU63" s="24">
        <v>-1.9860900000000001E-2</v>
      </c>
      <c r="AV63" s="24">
        <v>-8.2638400000000001E-2</v>
      </c>
      <c r="AW63" s="24">
        <v>-0.10730919999999999</v>
      </c>
      <c r="AX63" s="24">
        <v>-0.13645640000000001</v>
      </c>
      <c r="AY63" s="24">
        <v>-0.1067172</v>
      </c>
      <c r="AZ63" s="24">
        <v>-7.4118199999999995E-2</v>
      </c>
      <c r="BA63" s="24">
        <v>-0.1036294</v>
      </c>
      <c r="BB63" s="24">
        <v>-9.5228699999999999E-2</v>
      </c>
      <c r="BC63" s="24">
        <v>-7.6179700000000003E-2</v>
      </c>
      <c r="BD63" s="24">
        <v>-8.2105200000000003E-2</v>
      </c>
      <c r="BE63" s="24">
        <v>-6.09759E-2</v>
      </c>
      <c r="BF63" s="24">
        <v>-4.0796899999999997E-2</v>
      </c>
      <c r="BG63" s="24">
        <v>-4.60478E-2</v>
      </c>
      <c r="BH63" s="24">
        <v>-3.7234700000000003E-2</v>
      </c>
      <c r="BI63" s="24">
        <v>-5.1499099999999999E-2</v>
      </c>
      <c r="BJ63" s="24">
        <v>-3.8832100000000001E-2</v>
      </c>
      <c r="BK63" s="24">
        <v>-2.2738100000000001E-2</v>
      </c>
      <c r="BL63" s="24">
        <v>3.1300000000000002E-5</v>
      </c>
      <c r="BM63" s="24">
        <v>-2.1085900000000001E-2</v>
      </c>
      <c r="BN63" s="24">
        <v>-4.6873000000000001E-3</v>
      </c>
      <c r="BO63" s="24">
        <v>-2.1771E-3</v>
      </c>
      <c r="BP63" s="24">
        <v>7.5549999999999999E-4</v>
      </c>
      <c r="BQ63" s="24">
        <v>3.4667799999999999E-2</v>
      </c>
      <c r="BR63" s="24">
        <v>4.1149400000000003E-2</v>
      </c>
      <c r="BS63" s="24">
        <v>2.9226999999999999E-3</v>
      </c>
      <c r="BT63" s="24">
        <v>-3.7298499999999998E-2</v>
      </c>
      <c r="BU63" s="24">
        <v>-5.9988E-2</v>
      </c>
      <c r="BV63" s="24">
        <v>-8.8016499999999998E-2</v>
      </c>
      <c r="BW63" s="24">
        <v>-7.2426299999999999E-2</v>
      </c>
      <c r="BX63" s="24">
        <v>-5.2031099999999997E-2</v>
      </c>
      <c r="BY63" s="24">
        <v>-7.5558700000000006E-2</v>
      </c>
      <c r="BZ63" s="24">
        <v>-6.4402399999999999E-2</v>
      </c>
      <c r="CA63" s="24">
        <v>-5.0273100000000001E-2</v>
      </c>
      <c r="CB63" s="24">
        <v>-5.7876700000000003E-2</v>
      </c>
      <c r="CC63" s="24">
        <v>-3.95514E-2</v>
      </c>
      <c r="CD63" s="24">
        <v>-2.0898199999999999E-2</v>
      </c>
      <c r="CE63" s="24">
        <v>-2.95429E-2</v>
      </c>
      <c r="CF63" s="24">
        <v>-2.16546E-2</v>
      </c>
      <c r="CG63" s="24">
        <v>-3.3006199999999999E-2</v>
      </c>
      <c r="CH63" s="24">
        <v>-1.54839E-2</v>
      </c>
      <c r="CI63" s="24">
        <v>-3.6905000000000002E-3</v>
      </c>
      <c r="CJ63" s="24">
        <v>1.35928E-2</v>
      </c>
      <c r="CK63" s="24">
        <v>-2.5217E-3</v>
      </c>
      <c r="CL63" s="24">
        <v>1.15149E-2</v>
      </c>
      <c r="CM63" s="24">
        <v>1.28681E-2</v>
      </c>
      <c r="CN63" s="24">
        <v>2.0859800000000001E-2</v>
      </c>
      <c r="CO63" s="24">
        <v>5.2332900000000002E-2</v>
      </c>
      <c r="CP63" s="24">
        <v>5.7453400000000002E-2</v>
      </c>
      <c r="CQ63" s="24">
        <v>1.87025E-2</v>
      </c>
      <c r="CR63" s="24">
        <v>-5.8963000000000002E-3</v>
      </c>
      <c r="CS63" s="24">
        <v>-2.7213500000000002E-2</v>
      </c>
      <c r="CT63" s="24">
        <v>-5.4467099999999997E-2</v>
      </c>
      <c r="CU63" s="24">
        <v>-4.86766E-2</v>
      </c>
      <c r="CV63" s="24">
        <v>-3.6733599999999998E-2</v>
      </c>
      <c r="CW63" s="24">
        <v>-5.6117E-2</v>
      </c>
      <c r="CX63" s="24">
        <v>-4.3052300000000002E-2</v>
      </c>
      <c r="CY63" s="24">
        <v>-2.4366499999999999E-2</v>
      </c>
      <c r="CZ63" s="24">
        <v>-3.36481E-2</v>
      </c>
      <c r="DA63" s="24">
        <v>-1.8126900000000001E-2</v>
      </c>
      <c r="DB63" s="24">
        <v>-9.9949999999999995E-4</v>
      </c>
      <c r="DC63" s="24">
        <v>-1.3037999999999999E-2</v>
      </c>
      <c r="DD63" s="24">
        <v>-6.0745E-3</v>
      </c>
      <c r="DE63" s="24">
        <v>-1.45132E-2</v>
      </c>
      <c r="DF63" s="24">
        <v>7.8642999999999994E-3</v>
      </c>
      <c r="DG63" s="24">
        <v>1.53571E-2</v>
      </c>
      <c r="DH63" s="24">
        <v>2.7154399999999999E-2</v>
      </c>
      <c r="DI63" s="24">
        <v>1.6042500000000001E-2</v>
      </c>
      <c r="DJ63" s="24">
        <v>2.7717100000000001E-2</v>
      </c>
      <c r="DK63" s="24">
        <v>2.7913400000000001E-2</v>
      </c>
      <c r="DL63" s="24">
        <v>4.0964100000000003E-2</v>
      </c>
      <c r="DM63" s="24">
        <v>6.9998000000000005E-2</v>
      </c>
      <c r="DN63" s="24">
        <v>7.3757400000000001E-2</v>
      </c>
      <c r="DO63" s="24">
        <v>3.4482400000000003E-2</v>
      </c>
      <c r="DP63" s="24">
        <v>2.5505900000000001E-2</v>
      </c>
      <c r="DQ63" s="24">
        <v>5.561E-3</v>
      </c>
      <c r="DR63" s="24">
        <v>-2.09178E-2</v>
      </c>
      <c r="DS63" s="24">
        <v>-2.4926899999999998E-2</v>
      </c>
      <c r="DT63" s="24">
        <v>-2.14361E-2</v>
      </c>
      <c r="DU63" s="24">
        <v>-3.6675300000000001E-2</v>
      </c>
      <c r="DV63" s="24">
        <v>-2.1702099999999998E-2</v>
      </c>
      <c r="DW63" s="24">
        <v>1.3038599999999999E-2</v>
      </c>
      <c r="DX63" s="24">
        <v>1.3341E-3</v>
      </c>
      <c r="DY63" s="24">
        <v>1.2806700000000001E-2</v>
      </c>
      <c r="DZ63" s="24">
        <v>2.7731100000000002E-2</v>
      </c>
      <c r="EA63" s="24">
        <v>1.07925E-2</v>
      </c>
      <c r="EB63" s="24">
        <v>1.64206E-2</v>
      </c>
      <c r="EC63" s="24">
        <v>1.2187699999999999E-2</v>
      </c>
      <c r="ED63" s="24">
        <v>4.1575500000000001E-2</v>
      </c>
      <c r="EE63" s="24">
        <v>4.2858800000000002E-2</v>
      </c>
      <c r="EF63" s="24">
        <v>4.6735100000000002E-2</v>
      </c>
      <c r="EG63" s="24">
        <v>4.2846299999999997E-2</v>
      </c>
      <c r="EH63" s="24">
        <v>5.11104E-2</v>
      </c>
      <c r="EI63" s="24">
        <v>4.9636300000000001E-2</v>
      </c>
      <c r="EJ63" s="24">
        <v>6.9991399999999995E-2</v>
      </c>
      <c r="EK63" s="24">
        <v>9.5503699999999997E-2</v>
      </c>
      <c r="EL63" s="24">
        <v>9.7297700000000001E-2</v>
      </c>
      <c r="EM63" s="24">
        <v>5.7265999999999997E-2</v>
      </c>
      <c r="EN63" s="24">
        <v>7.0845699999999998E-2</v>
      </c>
      <c r="EO63" s="24">
        <v>5.2882199999999997E-2</v>
      </c>
      <c r="EP63" s="24">
        <v>2.75222E-2</v>
      </c>
      <c r="EQ63" s="24">
        <v>9.3638999999999997E-3</v>
      </c>
      <c r="ER63" s="24">
        <v>6.5099999999999999E-4</v>
      </c>
      <c r="ES63" s="24">
        <v>-8.6046000000000004E-3</v>
      </c>
      <c r="ET63" s="24">
        <v>9.1240999999999996E-3</v>
      </c>
      <c r="EU63" s="24">
        <v>58.233759999999997</v>
      </c>
      <c r="EV63" s="24">
        <v>57.623370000000001</v>
      </c>
      <c r="EW63" s="24">
        <v>55.857140000000001</v>
      </c>
      <c r="EX63" s="24">
        <v>56.545459999999999</v>
      </c>
      <c r="EY63" s="24">
        <v>55.415579999999999</v>
      </c>
      <c r="EZ63" s="24">
        <v>55.428570000000001</v>
      </c>
      <c r="FA63" s="24">
        <v>53.649349999999998</v>
      </c>
      <c r="FB63" s="24">
        <v>54.987009999999998</v>
      </c>
      <c r="FC63" s="24">
        <v>60.181820000000002</v>
      </c>
      <c r="FD63" s="24">
        <v>65.922079999999994</v>
      </c>
      <c r="FE63" s="24">
        <v>70.766239999999996</v>
      </c>
      <c r="FF63" s="24">
        <v>75.584419999999994</v>
      </c>
      <c r="FG63" s="24">
        <v>73.623369999999994</v>
      </c>
      <c r="FH63" s="24">
        <v>74.493510000000001</v>
      </c>
      <c r="FI63" s="24">
        <v>77.363640000000004</v>
      </c>
      <c r="FJ63" s="24">
        <v>77.051950000000005</v>
      </c>
      <c r="FK63" s="24">
        <v>75.909090000000006</v>
      </c>
      <c r="FL63" s="24">
        <v>74.207790000000003</v>
      </c>
      <c r="FM63" s="24">
        <v>72.753249999999994</v>
      </c>
      <c r="FN63" s="24">
        <v>68.038960000000003</v>
      </c>
      <c r="FO63" s="24">
        <v>65.246750000000006</v>
      </c>
      <c r="FP63" s="24">
        <v>62.649349999999998</v>
      </c>
      <c r="FQ63" s="24">
        <v>61.129869999999997</v>
      </c>
      <c r="FR63" s="24">
        <v>60.545459999999999</v>
      </c>
      <c r="FS63" s="24">
        <v>0.55214640000000004</v>
      </c>
      <c r="FT63" s="24">
        <v>1.9433300000000001E-2</v>
      </c>
      <c r="FU63" s="24">
        <v>4.6979E-2</v>
      </c>
    </row>
    <row r="64" spans="1:177" x14ac:dyDescent="0.2">
      <c r="A64" s="14" t="s">
        <v>228</v>
      </c>
      <c r="B64" s="14" t="s">
        <v>0</v>
      </c>
      <c r="C64" s="14" t="s">
        <v>224</v>
      </c>
      <c r="D64" s="36" t="s">
        <v>248</v>
      </c>
      <c r="E64" s="25" t="s">
        <v>221</v>
      </c>
      <c r="F64" s="25">
        <v>390</v>
      </c>
      <c r="G64" s="24">
        <v>0.21756320000000001</v>
      </c>
      <c r="H64" s="24">
        <v>0.20262479999999999</v>
      </c>
      <c r="I64" s="24">
        <v>0.16481409999999999</v>
      </c>
      <c r="J64" s="24">
        <v>0.1685992</v>
      </c>
      <c r="K64" s="24">
        <v>0.1768084</v>
      </c>
      <c r="L64" s="24">
        <v>0.1934274</v>
      </c>
      <c r="M64" s="24">
        <v>0.2441082</v>
      </c>
      <c r="N64" s="24">
        <v>0.22664680000000001</v>
      </c>
      <c r="O64" s="24">
        <v>0.25110209999999999</v>
      </c>
      <c r="P64" s="24">
        <v>0.228023</v>
      </c>
      <c r="Q64" s="24">
        <v>0.21072640000000001</v>
      </c>
      <c r="R64" s="24">
        <v>0.202652</v>
      </c>
      <c r="S64" s="24">
        <v>0.19209100000000001</v>
      </c>
      <c r="T64" s="24">
        <v>0.1942892</v>
      </c>
      <c r="U64" s="24">
        <v>0.25291809999999998</v>
      </c>
      <c r="V64" s="24">
        <v>0.23070270000000001</v>
      </c>
      <c r="W64" s="24">
        <v>0.23916399999999999</v>
      </c>
      <c r="X64" s="24">
        <v>0.32448500000000002</v>
      </c>
      <c r="Y64" s="24">
        <v>0.34309139999999999</v>
      </c>
      <c r="Z64" s="24">
        <v>0.4042057</v>
      </c>
      <c r="AA64" s="24">
        <v>0.41400239999999999</v>
      </c>
      <c r="AB64" s="24">
        <v>0.397864</v>
      </c>
      <c r="AC64" s="24">
        <v>0.30391679999999999</v>
      </c>
      <c r="AD64" s="24">
        <v>0.27512769999999998</v>
      </c>
      <c r="AE64" s="24">
        <v>-2.73744E-2</v>
      </c>
      <c r="AF64" s="24">
        <v>-2.6793399999999998E-2</v>
      </c>
      <c r="AG64" s="24">
        <v>-3.7282799999999998E-2</v>
      </c>
      <c r="AH64" s="24">
        <v>-3.3638500000000002E-2</v>
      </c>
      <c r="AI64" s="24">
        <v>-3.5231600000000002E-2</v>
      </c>
      <c r="AJ64" s="24">
        <v>-3.44929E-2</v>
      </c>
      <c r="AK64" s="24">
        <v>-3.6194999999999998E-2</v>
      </c>
      <c r="AL64" s="24">
        <v>-3.3375500000000002E-2</v>
      </c>
      <c r="AM64" s="24">
        <v>2.3023000000000002E-3</v>
      </c>
      <c r="AN64" s="24">
        <v>-8.0023000000000004E-3</v>
      </c>
      <c r="AO64" s="24">
        <v>-4.3774E-3</v>
      </c>
      <c r="AP64" s="24">
        <v>-2.3962399999999998E-2</v>
      </c>
      <c r="AQ64" s="24">
        <v>-3.3632799999999997E-2</v>
      </c>
      <c r="AR64" s="24">
        <v>-3.8072099999999998E-2</v>
      </c>
      <c r="AS64" s="24">
        <v>-3.5129800000000003E-2</v>
      </c>
      <c r="AT64" s="24">
        <v>-2.68813E-2</v>
      </c>
      <c r="AU64" s="24">
        <v>-2.6840099999999999E-2</v>
      </c>
      <c r="AV64" s="24">
        <v>-2.5203300000000001E-2</v>
      </c>
      <c r="AW64" s="24">
        <v>-1.1619300000000001E-2</v>
      </c>
      <c r="AX64" s="24">
        <v>-2.5644799999999999E-2</v>
      </c>
      <c r="AY64" s="24">
        <v>-5.4336599999999999E-2</v>
      </c>
      <c r="AZ64" s="24">
        <v>-5.4424699999999999E-2</v>
      </c>
      <c r="BA64" s="24">
        <v>-5.0045300000000001E-2</v>
      </c>
      <c r="BB64" s="24">
        <v>-3.1577099999999997E-2</v>
      </c>
      <c r="BC64" s="24">
        <v>-1.49575E-2</v>
      </c>
      <c r="BD64" s="24">
        <v>-1.38052E-2</v>
      </c>
      <c r="BE64" s="24">
        <v>-2.5279699999999999E-2</v>
      </c>
      <c r="BF64" s="24">
        <v>-2.0325300000000001E-2</v>
      </c>
      <c r="BG64" s="24">
        <v>-2.0196800000000001E-2</v>
      </c>
      <c r="BH64" s="24">
        <v>-1.49984E-2</v>
      </c>
      <c r="BI64" s="24">
        <v>-1.9267300000000001E-2</v>
      </c>
      <c r="BJ64" s="24">
        <v>-1.78368E-2</v>
      </c>
      <c r="BK64" s="24">
        <v>2.0157999999999999E-2</v>
      </c>
      <c r="BL64" s="24">
        <v>1.13133E-2</v>
      </c>
      <c r="BM64" s="24">
        <v>1.05673E-2</v>
      </c>
      <c r="BN64" s="24">
        <v>-8.6657999999999995E-3</v>
      </c>
      <c r="BO64" s="24">
        <v>-1.8129200000000002E-2</v>
      </c>
      <c r="BP64" s="24">
        <v>-2.2821399999999999E-2</v>
      </c>
      <c r="BQ64" s="24">
        <v>-1.74716E-2</v>
      </c>
      <c r="BR64" s="24">
        <v>-1.0673500000000001E-2</v>
      </c>
      <c r="BS64" s="24">
        <v>-9.5177999999999999E-3</v>
      </c>
      <c r="BT64" s="24">
        <v>-8.1884000000000002E-3</v>
      </c>
      <c r="BU64" s="24">
        <v>7.6147000000000003E-3</v>
      </c>
      <c r="BV64" s="24">
        <v>-3.0584000000000002E-3</v>
      </c>
      <c r="BW64" s="24">
        <v>-3.4476199999999999E-2</v>
      </c>
      <c r="BX64" s="24">
        <v>-2.9294400000000002E-2</v>
      </c>
      <c r="BY64" s="24">
        <v>-2.6196400000000002E-2</v>
      </c>
      <c r="BZ64" s="24">
        <v>-1.1933300000000001E-2</v>
      </c>
      <c r="CA64" s="24">
        <v>-6.3575999999999997E-3</v>
      </c>
      <c r="CB64" s="24">
        <v>-4.8097000000000001E-3</v>
      </c>
      <c r="CC64" s="24">
        <v>-1.69664E-2</v>
      </c>
      <c r="CD64" s="24">
        <v>-1.11047E-2</v>
      </c>
      <c r="CE64" s="24">
        <v>-9.7838000000000005E-3</v>
      </c>
      <c r="CF64" s="24">
        <v>-1.4966999999999999E-3</v>
      </c>
      <c r="CG64" s="24">
        <v>-7.5430999999999996E-3</v>
      </c>
      <c r="CH64" s="24">
        <v>-7.0746999999999997E-3</v>
      </c>
      <c r="CI64" s="24">
        <v>3.25248E-2</v>
      </c>
      <c r="CJ64" s="24">
        <v>2.46912E-2</v>
      </c>
      <c r="CK64" s="24">
        <v>2.09179E-2</v>
      </c>
      <c r="CL64" s="24">
        <v>1.9285999999999999E-3</v>
      </c>
      <c r="CM64" s="24">
        <v>-7.3914999999999996E-3</v>
      </c>
      <c r="CN64" s="24">
        <v>-1.22589E-2</v>
      </c>
      <c r="CO64" s="24">
        <v>-5.2415999999999999E-3</v>
      </c>
      <c r="CP64" s="24">
        <v>5.5199999999999997E-4</v>
      </c>
      <c r="CQ64" s="24">
        <v>2.4796000000000002E-3</v>
      </c>
      <c r="CR64" s="24">
        <v>3.5961000000000001E-3</v>
      </c>
      <c r="CS64" s="24">
        <v>2.0936199999999999E-2</v>
      </c>
      <c r="CT64" s="24">
        <v>1.25849E-2</v>
      </c>
      <c r="CU64" s="24">
        <v>-2.07209E-2</v>
      </c>
      <c r="CV64" s="24">
        <v>-1.1889200000000001E-2</v>
      </c>
      <c r="CW64" s="24">
        <v>-9.6787000000000002E-3</v>
      </c>
      <c r="CX64" s="24">
        <v>1.6719E-3</v>
      </c>
      <c r="CY64" s="24">
        <v>2.2423E-3</v>
      </c>
      <c r="CZ64" s="24">
        <v>4.1859000000000002E-3</v>
      </c>
      <c r="DA64" s="24">
        <v>-8.6531000000000004E-3</v>
      </c>
      <c r="DB64" s="24">
        <v>-1.8841000000000001E-3</v>
      </c>
      <c r="DC64" s="24">
        <v>6.2920000000000001E-4</v>
      </c>
      <c r="DD64" s="24">
        <v>1.2005099999999999E-2</v>
      </c>
      <c r="DE64" s="24">
        <v>4.1809999999999998E-3</v>
      </c>
      <c r="DF64" s="24">
        <v>3.6874E-3</v>
      </c>
      <c r="DG64" s="24">
        <v>4.4891599999999997E-2</v>
      </c>
      <c r="DH64" s="24">
        <v>3.8069100000000002E-2</v>
      </c>
      <c r="DI64" s="24">
        <v>3.1268600000000001E-2</v>
      </c>
      <c r="DJ64" s="24">
        <v>1.2522999999999999E-2</v>
      </c>
      <c r="DK64" s="24">
        <v>3.3462000000000001E-3</v>
      </c>
      <c r="DL64" s="24">
        <v>-1.6963E-3</v>
      </c>
      <c r="DM64" s="24">
        <v>6.9883999999999996E-3</v>
      </c>
      <c r="DN64" s="24">
        <v>1.17775E-2</v>
      </c>
      <c r="DO64" s="24">
        <v>1.4476899999999999E-2</v>
      </c>
      <c r="DP64" s="24">
        <v>1.53805E-2</v>
      </c>
      <c r="DQ64" s="24">
        <v>3.4257599999999999E-2</v>
      </c>
      <c r="DR64" s="24">
        <v>2.8228199999999998E-2</v>
      </c>
      <c r="DS64" s="24">
        <v>-6.9657E-3</v>
      </c>
      <c r="DT64" s="24">
        <v>5.5160000000000001E-3</v>
      </c>
      <c r="DU64" s="24">
        <v>6.8389999999999996E-3</v>
      </c>
      <c r="DV64" s="24">
        <v>1.52771E-2</v>
      </c>
      <c r="DW64" s="24">
        <v>1.4659200000000001E-2</v>
      </c>
      <c r="DX64" s="24">
        <v>1.7174100000000001E-2</v>
      </c>
      <c r="DY64" s="24">
        <v>3.3500000000000001E-3</v>
      </c>
      <c r="DZ64" s="24">
        <v>1.1429099999999999E-2</v>
      </c>
      <c r="EA64" s="24">
        <v>1.5664000000000001E-2</v>
      </c>
      <c r="EB64" s="24">
        <v>3.1499600000000003E-2</v>
      </c>
      <c r="EC64" s="24">
        <v>2.1108700000000001E-2</v>
      </c>
      <c r="ED64" s="24">
        <v>1.9226199999999999E-2</v>
      </c>
      <c r="EE64" s="24">
        <v>6.2747300000000006E-2</v>
      </c>
      <c r="EF64" s="24">
        <v>5.7384600000000001E-2</v>
      </c>
      <c r="EG64" s="24">
        <v>4.6213200000000003E-2</v>
      </c>
      <c r="EH64" s="24">
        <v>2.78196E-2</v>
      </c>
      <c r="EI64" s="24">
        <v>1.88498E-2</v>
      </c>
      <c r="EJ64" s="24">
        <v>1.35543E-2</v>
      </c>
      <c r="EK64" s="24">
        <v>2.4646600000000001E-2</v>
      </c>
      <c r="EL64" s="24">
        <v>2.7985300000000001E-2</v>
      </c>
      <c r="EM64" s="24">
        <v>3.17992E-2</v>
      </c>
      <c r="EN64" s="24">
        <v>3.2395399999999998E-2</v>
      </c>
      <c r="EO64" s="24">
        <v>5.3491700000000003E-2</v>
      </c>
      <c r="EP64" s="24">
        <v>5.0814600000000001E-2</v>
      </c>
      <c r="EQ64" s="24">
        <v>1.28947E-2</v>
      </c>
      <c r="ER64" s="24">
        <v>3.0646300000000001E-2</v>
      </c>
      <c r="ES64" s="24">
        <v>3.0687900000000001E-2</v>
      </c>
      <c r="ET64" s="24">
        <v>3.4920800000000002E-2</v>
      </c>
      <c r="EU64" s="24">
        <v>55.753250000000001</v>
      </c>
      <c r="EV64" s="24">
        <v>54.636360000000003</v>
      </c>
      <c r="EW64" s="24">
        <v>53.4026</v>
      </c>
      <c r="EX64" s="24">
        <v>53.350650000000002</v>
      </c>
      <c r="EY64" s="24">
        <v>53.467529999999996</v>
      </c>
      <c r="EZ64" s="24">
        <v>52.389609999999998</v>
      </c>
      <c r="FA64" s="24">
        <v>52.4026</v>
      </c>
      <c r="FB64" s="24">
        <v>51.623370000000001</v>
      </c>
      <c r="FC64" s="24">
        <v>57.4026</v>
      </c>
      <c r="FD64" s="24">
        <v>65.025970000000001</v>
      </c>
      <c r="FE64" s="24">
        <v>70.870130000000003</v>
      </c>
      <c r="FF64" s="24">
        <v>75.792209999999997</v>
      </c>
      <c r="FG64" s="24">
        <v>76.025970000000001</v>
      </c>
      <c r="FH64" s="24">
        <v>76.896100000000004</v>
      </c>
      <c r="FI64" s="24">
        <v>78.636359999999996</v>
      </c>
      <c r="FJ64" s="24">
        <v>78.636359999999996</v>
      </c>
      <c r="FK64" s="24">
        <v>78.597399999999993</v>
      </c>
      <c r="FL64" s="24">
        <v>75.688310000000001</v>
      </c>
      <c r="FM64" s="24">
        <v>73.987009999999998</v>
      </c>
      <c r="FN64" s="24">
        <v>68.558440000000004</v>
      </c>
      <c r="FO64" s="24">
        <v>65.753249999999994</v>
      </c>
      <c r="FP64" s="24">
        <v>63.142859999999999</v>
      </c>
      <c r="FQ64" s="24">
        <v>59.649349999999998</v>
      </c>
      <c r="FR64" s="24">
        <v>58.83117</v>
      </c>
      <c r="FS64" s="24">
        <v>0.26742890000000002</v>
      </c>
      <c r="FT64" s="24">
        <v>1.33788E-2</v>
      </c>
      <c r="FU64" s="24">
        <v>1.6300499999999999E-2</v>
      </c>
    </row>
    <row r="65" spans="1:177" x14ac:dyDescent="0.2">
      <c r="A65" s="14" t="s">
        <v>228</v>
      </c>
      <c r="B65" s="14" t="s">
        <v>0</v>
      </c>
      <c r="C65" s="14" t="s">
        <v>224</v>
      </c>
      <c r="D65" s="36" t="s">
        <v>249</v>
      </c>
      <c r="E65" s="25" t="s">
        <v>219</v>
      </c>
      <c r="F65" s="25">
        <v>1412</v>
      </c>
      <c r="G65" s="24">
        <v>1.5567789999999999</v>
      </c>
      <c r="H65" s="24">
        <v>1.4495610000000001</v>
      </c>
      <c r="I65" s="24">
        <v>1.321037</v>
      </c>
      <c r="J65" s="24">
        <v>1.2244600000000001</v>
      </c>
      <c r="K65" s="24">
        <v>1.1145229999999999</v>
      </c>
      <c r="L65" s="24">
        <v>1.0269619999999999</v>
      </c>
      <c r="M65" s="24">
        <v>1.0508660000000001</v>
      </c>
      <c r="N65" s="24">
        <v>1.1368529999999999</v>
      </c>
      <c r="O65" s="24">
        <v>1.11913</v>
      </c>
      <c r="P65" s="24">
        <v>1.1223080000000001</v>
      </c>
      <c r="Q65" s="24">
        <v>1.3674980000000001</v>
      </c>
      <c r="R65" s="24">
        <v>1.5641419999999999</v>
      </c>
      <c r="S65" s="24">
        <v>1.743107</v>
      </c>
      <c r="T65" s="24">
        <v>1.7787010000000001</v>
      </c>
      <c r="U65" s="24">
        <v>2.008127</v>
      </c>
      <c r="V65" s="24">
        <v>2.3471340000000001</v>
      </c>
      <c r="W65" s="24">
        <v>2.5143960000000001</v>
      </c>
      <c r="X65" s="24">
        <v>2.4052880000000001</v>
      </c>
      <c r="Y65" s="24">
        <v>2.5211060000000001</v>
      </c>
      <c r="Z65" s="24">
        <v>2.58134</v>
      </c>
      <c r="AA65" s="24">
        <v>2.6317080000000002</v>
      </c>
      <c r="AB65" s="24">
        <v>2.3789709999999999</v>
      </c>
      <c r="AC65" s="24">
        <v>2.0999300000000001</v>
      </c>
      <c r="AD65" s="24">
        <v>1.8537920000000001</v>
      </c>
      <c r="AE65" s="24">
        <v>-0.2174634</v>
      </c>
      <c r="AF65" s="24">
        <v>-0.2622871</v>
      </c>
      <c r="AG65" s="24">
        <v>-0.1857279</v>
      </c>
      <c r="AH65" s="24">
        <v>-0.22093589999999999</v>
      </c>
      <c r="AI65" s="24">
        <v>-0.2066798</v>
      </c>
      <c r="AJ65" s="24">
        <v>-0.1828854</v>
      </c>
      <c r="AK65" s="24">
        <v>-0.1902384</v>
      </c>
      <c r="AL65" s="24">
        <v>-7.7558100000000005E-2</v>
      </c>
      <c r="AM65" s="24">
        <v>-0.1506883</v>
      </c>
      <c r="AN65" s="24">
        <v>-7.2421700000000006E-2</v>
      </c>
      <c r="AO65" s="24">
        <v>-1.76977E-2</v>
      </c>
      <c r="AP65" s="24">
        <v>6.8777400000000002E-2</v>
      </c>
      <c r="AQ65" s="24">
        <v>0.1232004</v>
      </c>
      <c r="AR65" s="24">
        <v>6.4493200000000001E-2</v>
      </c>
      <c r="AS65" s="24">
        <v>0.1403413</v>
      </c>
      <c r="AT65" s="24">
        <v>0.17523859999999999</v>
      </c>
      <c r="AU65" s="24">
        <v>0.16446830000000001</v>
      </c>
      <c r="AV65" s="24">
        <v>2.7811300000000001E-2</v>
      </c>
      <c r="AW65" s="24">
        <v>-3.2465000000000001E-2</v>
      </c>
      <c r="AX65" s="24">
        <v>-4.0654000000000003E-3</v>
      </c>
      <c r="AY65" s="24">
        <v>1.64358E-2</v>
      </c>
      <c r="AZ65" s="24">
        <v>-1.1936499999999999E-2</v>
      </c>
      <c r="BA65" s="24">
        <v>3.3922800000000003E-2</v>
      </c>
      <c r="BB65" s="24">
        <v>-4.6289400000000001E-2</v>
      </c>
      <c r="BC65" s="24">
        <v>-0.15685679999999999</v>
      </c>
      <c r="BD65" s="24">
        <v>-0.19925219999999999</v>
      </c>
      <c r="BE65" s="24">
        <v>-0.12904860000000001</v>
      </c>
      <c r="BF65" s="24">
        <v>-0.16769829999999999</v>
      </c>
      <c r="BG65" s="24">
        <v>-0.1573367</v>
      </c>
      <c r="BH65" s="24">
        <v>-0.13775609999999999</v>
      </c>
      <c r="BI65" s="24">
        <v>-0.14526240000000001</v>
      </c>
      <c r="BJ65" s="24">
        <v>-2.8649500000000001E-2</v>
      </c>
      <c r="BK65" s="24">
        <v>-9.83575E-2</v>
      </c>
      <c r="BL65" s="24">
        <v>-2.1245099999999999E-2</v>
      </c>
      <c r="BM65" s="24">
        <v>3.8135200000000001E-2</v>
      </c>
      <c r="BN65" s="24">
        <v>0.1260037</v>
      </c>
      <c r="BO65" s="24">
        <v>0.18397359999999999</v>
      </c>
      <c r="BP65" s="24">
        <v>0.13309360000000001</v>
      </c>
      <c r="BQ65" s="24">
        <v>0.21272859999999999</v>
      </c>
      <c r="BR65" s="24">
        <v>0.2493216</v>
      </c>
      <c r="BS65" s="24">
        <v>0.24229110000000001</v>
      </c>
      <c r="BT65" s="24">
        <v>0.1137065</v>
      </c>
      <c r="BU65" s="24">
        <v>5.7592200000000003E-2</v>
      </c>
      <c r="BV65" s="24">
        <v>7.9311800000000002E-2</v>
      </c>
      <c r="BW65" s="24">
        <v>9.5727199999999998E-2</v>
      </c>
      <c r="BX65" s="24">
        <v>6.3849400000000001E-2</v>
      </c>
      <c r="BY65" s="24">
        <v>0.1032884</v>
      </c>
      <c r="BZ65" s="24">
        <v>1.82621E-2</v>
      </c>
      <c r="CA65" s="24">
        <v>-0.11488080000000001</v>
      </c>
      <c r="CB65" s="24">
        <v>-0.15559439999999999</v>
      </c>
      <c r="CC65" s="24">
        <v>-8.97926E-2</v>
      </c>
      <c r="CD65" s="24">
        <v>-0.1308261</v>
      </c>
      <c r="CE65" s="24">
        <v>-0.1231618</v>
      </c>
      <c r="CF65" s="24">
        <v>-0.1064997</v>
      </c>
      <c r="CG65" s="24">
        <v>-0.1141122</v>
      </c>
      <c r="CH65" s="24">
        <v>5.2243999999999997E-3</v>
      </c>
      <c r="CI65" s="24">
        <v>-6.2113300000000003E-2</v>
      </c>
      <c r="CJ65" s="24">
        <v>1.41996E-2</v>
      </c>
      <c r="CK65" s="24">
        <v>7.6804899999999995E-2</v>
      </c>
      <c r="CL65" s="24">
        <v>0.16563829999999999</v>
      </c>
      <c r="CM65" s="24">
        <v>0.22606490000000001</v>
      </c>
      <c r="CN65" s="24">
        <v>0.18060609999999999</v>
      </c>
      <c r="CO65" s="24">
        <v>0.26286389999999998</v>
      </c>
      <c r="CP65" s="24">
        <v>0.30063119999999999</v>
      </c>
      <c r="CQ65" s="24">
        <v>0.29619099999999998</v>
      </c>
      <c r="CR65" s="24">
        <v>0.1731973</v>
      </c>
      <c r="CS65" s="24">
        <v>0.1199655</v>
      </c>
      <c r="CT65" s="24">
        <v>0.1370586</v>
      </c>
      <c r="CU65" s="24">
        <v>0.15064420000000001</v>
      </c>
      <c r="CV65" s="24">
        <v>0.1163385</v>
      </c>
      <c r="CW65" s="24">
        <v>0.15133079999999999</v>
      </c>
      <c r="CX65" s="24">
        <v>6.2970300000000007E-2</v>
      </c>
      <c r="CY65" s="24">
        <v>-7.2904800000000006E-2</v>
      </c>
      <c r="CZ65" s="24">
        <v>-0.1119366</v>
      </c>
      <c r="DA65" s="24">
        <v>-5.0536600000000001E-2</v>
      </c>
      <c r="DB65" s="24">
        <v>-9.3953900000000007E-2</v>
      </c>
      <c r="DC65" s="24">
        <v>-8.8986899999999994E-2</v>
      </c>
      <c r="DD65" s="24">
        <v>-7.5243299999999999E-2</v>
      </c>
      <c r="DE65" s="24">
        <v>-8.2961900000000005E-2</v>
      </c>
      <c r="DF65" s="24">
        <v>3.9098399999999998E-2</v>
      </c>
      <c r="DG65" s="24">
        <v>-2.5869099999999999E-2</v>
      </c>
      <c r="DH65" s="24">
        <v>4.9644300000000002E-2</v>
      </c>
      <c r="DI65" s="24">
        <v>0.1154746</v>
      </c>
      <c r="DJ65" s="24">
        <v>0.20527300000000001</v>
      </c>
      <c r="DK65" s="24">
        <v>0.26815620000000001</v>
      </c>
      <c r="DL65" s="24">
        <v>0.2281185</v>
      </c>
      <c r="DM65" s="24">
        <v>0.31299919999999998</v>
      </c>
      <c r="DN65" s="24">
        <v>0.3519408</v>
      </c>
      <c r="DO65" s="24">
        <v>0.35009079999999998</v>
      </c>
      <c r="DP65" s="24">
        <v>0.23268810000000001</v>
      </c>
      <c r="DQ65" s="24">
        <v>0.1823389</v>
      </c>
      <c r="DR65" s="24">
        <v>0.19480539999999999</v>
      </c>
      <c r="DS65" s="24">
        <v>0.2055612</v>
      </c>
      <c r="DT65" s="24">
        <v>0.16882759999999999</v>
      </c>
      <c r="DU65" s="24">
        <v>0.1993732</v>
      </c>
      <c r="DV65" s="24">
        <v>0.1076785</v>
      </c>
      <c r="DW65" s="24">
        <v>-1.22982E-2</v>
      </c>
      <c r="DX65" s="24">
        <v>-4.8901600000000003E-2</v>
      </c>
      <c r="DY65" s="24">
        <v>6.1427000000000001E-3</v>
      </c>
      <c r="DZ65" s="24">
        <v>-4.0716299999999997E-2</v>
      </c>
      <c r="EA65" s="24">
        <v>-3.96438E-2</v>
      </c>
      <c r="EB65" s="24">
        <v>-3.0113999999999998E-2</v>
      </c>
      <c r="EC65" s="24">
        <v>-3.7985900000000003E-2</v>
      </c>
      <c r="ED65" s="24">
        <v>8.8007000000000002E-2</v>
      </c>
      <c r="EE65" s="24">
        <v>2.6461700000000001E-2</v>
      </c>
      <c r="EF65" s="24">
        <v>0.1008209</v>
      </c>
      <c r="EG65" s="24">
        <v>0.1713075</v>
      </c>
      <c r="EH65" s="24">
        <v>0.26249919999999999</v>
      </c>
      <c r="EI65" s="24">
        <v>0.32892929999999998</v>
      </c>
      <c r="EJ65" s="24">
        <v>0.29671890000000001</v>
      </c>
      <c r="EK65" s="24">
        <v>0.38538660000000002</v>
      </c>
      <c r="EL65" s="24">
        <v>0.42602380000000001</v>
      </c>
      <c r="EM65" s="24">
        <v>0.42791360000000001</v>
      </c>
      <c r="EN65" s="24">
        <v>0.31858340000000002</v>
      </c>
      <c r="EO65" s="24">
        <v>0.27239609999999997</v>
      </c>
      <c r="EP65" s="24">
        <v>0.2781826</v>
      </c>
      <c r="EQ65" s="24">
        <v>0.28485260000000001</v>
      </c>
      <c r="ER65" s="24">
        <v>0.24461350000000001</v>
      </c>
      <c r="ES65" s="24">
        <v>0.2687387</v>
      </c>
      <c r="ET65" s="24">
        <v>0.1722301</v>
      </c>
      <c r="EU65" s="24">
        <v>73.038669999999996</v>
      </c>
      <c r="EV65" s="24">
        <v>71.613259999999997</v>
      </c>
      <c r="EW65" s="24">
        <v>70.690610000000007</v>
      </c>
      <c r="EX65" s="24">
        <v>70.458560000000006</v>
      </c>
      <c r="EY65" s="24">
        <v>70.337010000000006</v>
      </c>
      <c r="EZ65" s="24">
        <v>69.8232</v>
      </c>
      <c r="FA65" s="24">
        <v>69.530389999999997</v>
      </c>
      <c r="FB65" s="24">
        <v>69.508290000000002</v>
      </c>
      <c r="FC65" s="24">
        <v>72.701660000000004</v>
      </c>
      <c r="FD65" s="24">
        <v>77.944749999999999</v>
      </c>
      <c r="FE65" s="24">
        <v>83.1768</v>
      </c>
      <c r="FF65" s="24">
        <v>84.961330000000004</v>
      </c>
      <c r="FG65" s="24">
        <v>86.475139999999996</v>
      </c>
      <c r="FH65" s="24">
        <v>87.762429999999995</v>
      </c>
      <c r="FI65" s="24">
        <v>87.911609999999996</v>
      </c>
      <c r="FJ65" s="24">
        <v>89.464089999999999</v>
      </c>
      <c r="FK65" s="24">
        <v>90.248620000000003</v>
      </c>
      <c r="FL65" s="24">
        <v>88.491709999999998</v>
      </c>
      <c r="FM65" s="24">
        <v>85.613259999999997</v>
      </c>
      <c r="FN65" s="24">
        <v>82.198899999999995</v>
      </c>
      <c r="FO65" s="24">
        <v>77.850830000000002</v>
      </c>
      <c r="FP65" s="24">
        <v>75.922650000000004</v>
      </c>
      <c r="FQ65" s="24">
        <v>74.552480000000003</v>
      </c>
      <c r="FR65" s="24">
        <v>73.701660000000004</v>
      </c>
      <c r="FS65" s="24">
        <v>1.253973</v>
      </c>
      <c r="FT65" s="24">
        <v>5.3879400000000001E-2</v>
      </c>
      <c r="FU65" s="24">
        <v>9.0170700000000006E-2</v>
      </c>
    </row>
    <row r="66" spans="1:177" x14ac:dyDescent="0.2">
      <c r="A66" s="14" t="s">
        <v>228</v>
      </c>
      <c r="B66" s="14" t="s">
        <v>0</v>
      </c>
      <c r="C66" s="14" t="s">
        <v>224</v>
      </c>
      <c r="D66" s="36" t="s">
        <v>249</v>
      </c>
      <c r="E66" s="25" t="s">
        <v>220</v>
      </c>
      <c r="F66" s="25">
        <v>807</v>
      </c>
      <c r="G66" s="24">
        <v>0.90047829999999995</v>
      </c>
      <c r="H66" s="24">
        <v>0.83732430000000002</v>
      </c>
      <c r="I66" s="24">
        <v>0.7437106</v>
      </c>
      <c r="J66" s="24">
        <v>0.68242789999999998</v>
      </c>
      <c r="K66" s="24">
        <v>0.61569960000000001</v>
      </c>
      <c r="L66" s="24">
        <v>0.55614730000000001</v>
      </c>
      <c r="M66" s="24">
        <v>0.59763820000000001</v>
      </c>
      <c r="N66" s="24">
        <v>0.63698429999999995</v>
      </c>
      <c r="O66" s="24">
        <v>0.60269170000000005</v>
      </c>
      <c r="P66" s="24">
        <v>0.58545499999999995</v>
      </c>
      <c r="Q66" s="24">
        <v>0.65934470000000001</v>
      </c>
      <c r="R66" s="24">
        <v>0.79461159999999997</v>
      </c>
      <c r="S66" s="24">
        <v>0.8128379</v>
      </c>
      <c r="T66" s="24">
        <v>0.84104959999999995</v>
      </c>
      <c r="U66" s="24">
        <v>0.85068259999999996</v>
      </c>
      <c r="V66" s="24">
        <v>0.98984220000000001</v>
      </c>
      <c r="W66" s="24">
        <v>1.160431</v>
      </c>
      <c r="X66" s="24">
        <v>1.158094</v>
      </c>
      <c r="Y66" s="24">
        <v>1.2705930000000001</v>
      </c>
      <c r="Z66" s="24">
        <v>1.2693019999999999</v>
      </c>
      <c r="AA66" s="24">
        <v>1.350932</v>
      </c>
      <c r="AB66" s="24">
        <v>1.2688809999999999</v>
      </c>
      <c r="AC66" s="24">
        <v>1.1003940000000001</v>
      </c>
      <c r="AD66" s="24">
        <v>0.99803359999999997</v>
      </c>
      <c r="AE66" s="24">
        <v>-0.11645759999999999</v>
      </c>
      <c r="AF66" s="24">
        <v>-0.153612</v>
      </c>
      <c r="AG66" s="24">
        <v>-0.1041725</v>
      </c>
      <c r="AH66" s="24">
        <v>-0.13032830000000001</v>
      </c>
      <c r="AI66" s="24">
        <v>-9.2587900000000001E-2</v>
      </c>
      <c r="AJ66" s="24">
        <v>-9.0242000000000003E-2</v>
      </c>
      <c r="AK66" s="24">
        <v>-6.7852800000000005E-2</v>
      </c>
      <c r="AL66" s="24">
        <v>-1.27619E-2</v>
      </c>
      <c r="AM66" s="24">
        <v>-7.1471400000000004E-2</v>
      </c>
      <c r="AN66" s="24">
        <v>-4.4818299999999998E-2</v>
      </c>
      <c r="AO66" s="24">
        <v>-3.6840699999999997E-2</v>
      </c>
      <c r="AP66" s="24">
        <v>1.21542E-2</v>
      </c>
      <c r="AQ66" s="24">
        <v>2.0463200000000001E-2</v>
      </c>
      <c r="AR66" s="24">
        <v>-5.4816999999999999E-3</v>
      </c>
      <c r="AS66" s="24">
        <v>-2.89255E-2</v>
      </c>
      <c r="AT66" s="24">
        <v>2.44254E-2</v>
      </c>
      <c r="AU66" s="24">
        <v>9.1571600000000003E-2</v>
      </c>
      <c r="AV66" s="24">
        <v>-2.9521800000000001E-2</v>
      </c>
      <c r="AW66" s="24">
        <v>-4.7632800000000003E-2</v>
      </c>
      <c r="AX66" s="24">
        <v>-1.6541400000000001E-2</v>
      </c>
      <c r="AY66" s="24">
        <v>-1.7611E-3</v>
      </c>
      <c r="AZ66" s="24">
        <v>1.0426E-2</v>
      </c>
      <c r="BA66" s="24">
        <v>3.9495599999999999E-2</v>
      </c>
      <c r="BB66" s="24">
        <v>-1.21189E-2</v>
      </c>
      <c r="BC66" s="24">
        <v>-7.08144E-2</v>
      </c>
      <c r="BD66" s="24">
        <v>-0.1045854</v>
      </c>
      <c r="BE66" s="24">
        <v>-6.0947099999999997E-2</v>
      </c>
      <c r="BF66" s="24">
        <v>-9.0888399999999994E-2</v>
      </c>
      <c r="BG66" s="24">
        <v>-5.9501400000000003E-2</v>
      </c>
      <c r="BH66" s="24">
        <v>-6.1425800000000003E-2</v>
      </c>
      <c r="BI66" s="24">
        <v>-4.0558900000000002E-2</v>
      </c>
      <c r="BJ66" s="24">
        <v>1.7242899999999999E-2</v>
      </c>
      <c r="BK66" s="24">
        <v>-3.7418E-2</v>
      </c>
      <c r="BL66" s="24">
        <v>-7.4339000000000002E-3</v>
      </c>
      <c r="BM66" s="24">
        <v>1.81E-3</v>
      </c>
      <c r="BN66" s="24">
        <v>4.6734699999999997E-2</v>
      </c>
      <c r="BO66" s="24">
        <v>5.7677699999999998E-2</v>
      </c>
      <c r="BP66" s="24">
        <v>4.2320499999999997E-2</v>
      </c>
      <c r="BQ66" s="24">
        <v>2.7621E-2</v>
      </c>
      <c r="BR66" s="24">
        <v>8.0577899999999994E-2</v>
      </c>
      <c r="BS66" s="24">
        <v>0.15354129999999999</v>
      </c>
      <c r="BT66" s="24">
        <v>4.4181199999999997E-2</v>
      </c>
      <c r="BU66" s="24">
        <v>2.8609599999999999E-2</v>
      </c>
      <c r="BV66" s="24">
        <v>5.2161600000000002E-2</v>
      </c>
      <c r="BW66" s="24">
        <v>6.0582499999999997E-2</v>
      </c>
      <c r="BX66" s="24">
        <v>6.0026700000000002E-2</v>
      </c>
      <c r="BY66" s="24">
        <v>8.5777199999999998E-2</v>
      </c>
      <c r="BZ66" s="24">
        <v>3.2438099999999997E-2</v>
      </c>
      <c r="CA66" s="24">
        <v>-3.9202000000000001E-2</v>
      </c>
      <c r="CB66" s="24">
        <v>-7.0629800000000006E-2</v>
      </c>
      <c r="CC66" s="24">
        <v>-3.1009399999999999E-2</v>
      </c>
      <c r="CD66" s="24">
        <v>-6.3572400000000001E-2</v>
      </c>
      <c r="CE66" s="24">
        <v>-3.6585899999999998E-2</v>
      </c>
      <c r="CF66" s="24">
        <v>-4.1467799999999999E-2</v>
      </c>
      <c r="CG66" s="24">
        <v>-2.1655199999999999E-2</v>
      </c>
      <c r="CH66" s="24">
        <v>3.8024200000000001E-2</v>
      </c>
      <c r="CI66" s="24">
        <v>-1.38326E-2</v>
      </c>
      <c r="CJ66" s="24">
        <v>1.84584E-2</v>
      </c>
      <c r="CK66" s="24">
        <v>2.8579299999999998E-2</v>
      </c>
      <c r="CL66" s="24">
        <v>7.0685100000000001E-2</v>
      </c>
      <c r="CM66" s="24">
        <v>8.3452299999999993E-2</v>
      </c>
      <c r="CN66" s="24">
        <v>7.5428200000000001E-2</v>
      </c>
      <c r="CO66" s="24">
        <v>6.6784899999999994E-2</v>
      </c>
      <c r="CP66" s="24">
        <v>0.11946900000000001</v>
      </c>
      <c r="CQ66" s="24">
        <v>0.19646140000000001</v>
      </c>
      <c r="CR66" s="24">
        <v>9.5227800000000001E-2</v>
      </c>
      <c r="CS66" s="24">
        <v>8.1414899999999998E-2</v>
      </c>
      <c r="CT66" s="24">
        <v>9.9745100000000003E-2</v>
      </c>
      <c r="CU66" s="24">
        <v>0.1037614</v>
      </c>
      <c r="CV66" s="24">
        <v>9.4380000000000006E-2</v>
      </c>
      <c r="CW66" s="24">
        <v>0.1178317</v>
      </c>
      <c r="CX66" s="24">
        <v>6.3298199999999999E-2</v>
      </c>
      <c r="CY66" s="24">
        <v>-7.5896000000000002E-3</v>
      </c>
      <c r="CZ66" s="24">
        <v>-3.6674199999999997E-2</v>
      </c>
      <c r="DA66" s="24">
        <v>-1.0716E-3</v>
      </c>
      <c r="DB66" s="24">
        <v>-3.6256499999999997E-2</v>
      </c>
      <c r="DC66" s="24">
        <v>-1.36703E-2</v>
      </c>
      <c r="DD66" s="24">
        <v>-2.1509799999999999E-2</v>
      </c>
      <c r="DE66" s="24">
        <v>-2.7515999999999999E-3</v>
      </c>
      <c r="DF66" s="24">
        <v>5.8805400000000001E-2</v>
      </c>
      <c r="DG66" s="24">
        <v>9.7526999999999996E-3</v>
      </c>
      <c r="DH66" s="24">
        <v>4.43507E-2</v>
      </c>
      <c r="DI66" s="24">
        <v>5.5348700000000001E-2</v>
      </c>
      <c r="DJ66" s="24">
        <v>9.4635499999999997E-2</v>
      </c>
      <c r="DK66" s="24">
        <v>0.1092269</v>
      </c>
      <c r="DL66" s="24">
        <v>0.1085358</v>
      </c>
      <c r="DM66" s="24">
        <v>0.1059489</v>
      </c>
      <c r="DN66" s="24">
        <v>0.1583601</v>
      </c>
      <c r="DO66" s="24">
        <v>0.2393815</v>
      </c>
      <c r="DP66" s="24">
        <v>0.1462743</v>
      </c>
      <c r="DQ66" s="24">
        <v>0.13422020000000001</v>
      </c>
      <c r="DR66" s="24">
        <v>0.1473286</v>
      </c>
      <c r="DS66" s="24">
        <v>0.1469404</v>
      </c>
      <c r="DT66" s="24">
        <v>0.12873329999999999</v>
      </c>
      <c r="DU66" s="24">
        <v>0.1498862</v>
      </c>
      <c r="DV66" s="24">
        <v>9.4158199999999997E-2</v>
      </c>
      <c r="DW66" s="24">
        <v>3.8053700000000003E-2</v>
      </c>
      <c r="DX66" s="24">
        <v>1.2352399999999999E-2</v>
      </c>
      <c r="DY66" s="24">
        <v>4.2153700000000002E-2</v>
      </c>
      <c r="DZ66" s="24">
        <v>3.1835000000000001E-3</v>
      </c>
      <c r="EA66" s="24">
        <v>1.9416200000000002E-2</v>
      </c>
      <c r="EB66" s="24">
        <v>7.3062999999999999E-3</v>
      </c>
      <c r="EC66" s="24">
        <v>2.45423E-2</v>
      </c>
      <c r="ED66" s="24">
        <v>8.8810200000000006E-2</v>
      </c>
      <c r="EE66" s="24">
        <v>4.3806200000000003E-2</v>
      </c>
      <c r="EF66" s="24">
        <v>8.1735100000000005E-2</v>
      </c>
      <c r="EG66" s="24">
        <v>9.3999299999999994E-2</v>
      </c>
      <c r="EH66" s="24">
        <v>0.1292161</v>
      </c>
      <c r="EI66" s="24">
        <v>0.1464414</v>
      </c>
      <c r="EJ66" s="24">
        <v>0.15633810000000001</v>
      </c>
      <c r="EK66" s="24">
        <v>0.16249540000000001</v>
      </c>
      <c r="EL66" s="24">
        <v>0.2145126</v>
      </c>
      <c r="EM66" s="24">
        <v>0.30135119999999999</v>
      </c>
      <c r="EN66" s="24">
        <v>0.21997729999999999</v>
      </c>
      <c r="EO66" s="24">
        <v>0.2104626</v>
      </c>
      <c r="EP66" s="24">
        <v>0.21603169999999999</v>
      </c>
      <c r="EQ66" s="24">
        <v>0.209284</v>
      </c>
      <c r="ER66" s="24">
        <v>0.17833399999999999</v>
      </c>
      <c r="ES66" s="24">
        <v>0.19616790000000001</v>
      </c>
      <c r="ET66" s="24">
        <v>0.13871520000000001</v>
      </c>
      <c r="EU66" s="24">
        <v>72.549019999999999</v>
      </c>
      <c r="EV66" s="24">
        <v>71.578429999999997</v>
      </c>
      <c r="EW66" s="24">
        <v>70.598039999999997</v>
      </c>
      <c r="EX66" s="24">
        <v>70.656859999999995</v>
      </c>
      <c r="EY66" s="24">
        <v>70.617649999999998</v>
      </c>
      <c r="EZ66" s="24">
        <v>70.01961</v>
      </c>
      <c r="FA66" s="24">
        <v>69.637249999999995</v>
      </c>
      <c r="FB66" s="24">
        <v>69.617649999999998</v>
      </c>
      <c r="FC66" s="24">
        <v>72.235290000000006</v>
      </c>
      <c r="FD66" s="24">
        <v>76.696079999999995</v>
      </c>
      <c r="FE66" s="24">
        <v>81.715680000000006</v>
      </c>
      <c r="FF66" s="24">
        <v>82.764709999999994</v>
      </c>
      <c r="FG66" s="24">
        <v>83.607839999999996</v>
      </c>
      <c r="FH66" s="24">
        <v>85.284319999999994</v>
      </c>
      <c r="FI66" s="24">
        <v>85.323530000000005</v>
      </c>
      <c r="FJ66" s="24">
        <v>87.313730000000007</v>
      </c>
      <c r="FK66" s="24">
        <v>87.96078</v>
      </c>
      <c r="FL66" s="24">
        <v>86.441180000000003</v>
      </c>
      <c r="FM66" s="24">
        <v>83.911770000000004</v>
      </c>
      <c r="FN66" s="24">
        <v>80.490200000000002</v>
      </c>
      <c r="FO66" s="24">
        <v>76.764709999999994</v>
      </c>
      <c r="FP66" s="24">
        <v>74.931370000000001</v>
      </c>
      <c r="FQ66" s="24">
        <v>74.215680000000006</v>
      </c>
      <c r="FR66" s="24">
        <v>73.156859999999995</v>
      </c>
      <c r="FS66" s="24">
        <v>0.87514510000000001</v>
      </c>
      <c r="FT66" s="24">
        <v>3.3584900000000001E-2</v>
      </c>
      <c r="FU66" s="24">
        <v>7.6709899999999998E-2</v>
      </c>
    </row>
    <row r="67" spans="1:177" x14ac:dyDescent="0.2">
      <c r="A67" s="14" t="s">
        <v>228</v>
      </c>
      <c r="B67" s="14" t="s">
        <v>0</v>
      </c>
      <c r="C67" s="14" t="s">
        <v>224</v>
      </c>
      <c r="D67" s="36" t="s">
        <v>249</v>
      </c>
      <c r="E67" s="25" t="s">
        <v>221</v>
      </c>
      <c r="F67" s="25">
        <v>605</v>
      </c>
      <c r="G67" s="24">
        <v>0.66090919999999997</v>
      </c>
      <c r="H67" s="24">
        <v>0.62166909999999997</v>
      </c>
      <c r="I67" s="24">
        <v>0.58039099999999999</v>
      </c>
      <c r="J67" s="24">
        <v>0.54424320000000004</v>
      </c>
      <c r="K67" s="24">
        <v>0.49562200000000001</v>
      </c>
      <c r="L67" s="24">
        <v>0.46845829999999999</v>
      </c>
      <c r="M67" s="24">
        <v>0.45416010000000001</v>
      </c>
      <c r="N67" s="24">
        <v>0.4968631</v>
      </c>
      <c r="O67" s="24">
        <v>0.51818209999999998</v>
      </c>
      <c r="P67" s="24">
        <v>0.53378729999999996</v>
      </c>
      <c r="Q67" s="24">
        <v>0.69385050000000004</v>
      </c>
      <c r="R67" s="24">
        <v>0.73566069999999995</v>
      </c>
      <c r="S67" s="24">
        <v>0.88019219999999998</v>
      </c>
      <c r="T67" s="24">
        <v>0.89852679999999996</v>
      </c>
      <c r="U67" s="24">
        <v>1.1102430000000001</v>
      </c>
      <c r="V67" s="24">
        <v>1.3040560000000001</v>
      </c>
      <c r="W67" s="24">
        <v>1.3002640000000001</v>
      </c>
      <c r="X67" s="24">
        <v>1.2232099999999999</v>
      </c>
      <c r="Y67" s="24">
        <v>1.243452</v>
      </c>
      <c r="Z67" s="24">
        <v>1.31538</v>
      </c>
      <c r="AA67" s="24">
        <v>1.2788280000000001</v>
      </c>
      <c r="AB67" s="24">
        <v>1.1066579999999999</v>
      </c>
      <c r="AC67" s="24">
        <v>0.98541979999999996</v>
      </c>
      <c r="AD67" s="24">
        <v>0.84488240000000003</v>
      </c>
      <c r="AE67" s="24">
        <v>-0.13836409999999999</v>
      </c>
      <c r="AF67" s="24">
        <v>-0.14268400000000001</v>
      </c>
      <c r="AG67" s="24">
        <v>-0.11699950000000001</v>
      </c>
      <c r="AH67" s="24">
        <v>-0.12509490000000001</v>
      </c>
      <c r="AI67" s="24">
        <v>-0.1496007</v>
      </c>
      <c r="AJ67" s="24">
        <v>-0.1240091</v>
      </c>
      <c r="AK67" s="24">
        <v>-0.14904519999999999</v>
      </c>
      <c r="AL67" s="24">
        <v>-9.8803299999999997E-2</v>
      </c>
      <c r="AM67" s="24">
        <v>-0.11131530000000001</v>
      </c>
      <c r="AN67" s="24">
        <v>-6.4341700000000002E-2</v>
      </c>
      <c r="AO67" s="24">
        <v>-3.0917099999999999E-2</v>
      </c>
      <c r="AP67" s="24">
        <v>-1.33893E-2</v>
      </c>
      <c r="AQ67" s="24">
        <v>1.56992E-2</v>
      </c>
      <c r="AR67" s="24">
        <v>-1.26398E-2</v>
      </c>
      <c r="AS67" s="24">
        <v>7.8736399999999998E-2</v>
      </c>
      <c r="AT67" s="24">
        <v>5.5417800000000003E-2</v>
      </c>
      <c r="AU67" s="24">
        <v>-2.2754199999999999E-2</v>
      </c>
      <c r="AV67" s="24">
        <v>-1.49544E-2</v>
      </c>
      <c r="AW67" s="24">
        <v>-4.4540000000000003E-2</v>
      </c>
      <c r="AX67" s="24">
        <v>-3.3095800000000002E-2</v>
      </c>
      <c r="AY67" s="24">
        <v>-3.3767100000000001E-2</v>
      </c>
      <c r="AZ67" s="24">
        <v>-7.3206300000000002E-2</v>
      </c>
      <c r="BA67" s="24">
        <v>-6.2759300000000004E-2</v>
      </c>
      <c r="BB67" s="24">
        <v>-8.7969199999999997E-2</v>
      </c>
      <c r="BC67" s="24">
        <v>-9.8308699999999999E-2</v>
      </c>
      <c r="BD67" s="24">
        <v>-0.1028314</v>
      </c>
      <c r="BE67" s="24">
        <v>-8.0195900000000001E-2</v>
      </c>
      <c r="BF67" s="24">
        <v>-8.9074200000000006E-2</v>
      </c>
      <c r="BG67" s="24">
        <v>-0.1132133</v>
      </c>
      <c r="BH67" s="24">
        <v>-8.9606699999999997E-2</v>
      </c>
      <c r="BI67" s="24">
        <v>-0.11418059999999999</v>
      </c>
      <c r="BJ67" s="24">
        <v>-6.06784E-2</v>
      </c>
      <c r="BK67" s="24">
        <v>-7.1934399999999996E-2</v>
      </c>
      <c r="BL67" s="24">
        <v>-2.9399600000000001E-2</v>
      </c>
      <c r="BM67" s="24">
        <v>9.4149999999999998E-3</v>
      </c>
      <c r="BN67" s="24">
        <v>3.2036299999999997E-2</v>
      </c>
      <c r="BO67" s="24">
        <v>6.3700999999999994E-2</v>
      </c>
      <c r="BP67" s="24">
        <v>3.6649599999999997E-2</v>
      </c>
      <c r="BQ67" s="24">
        <v>0.1242197</v>
      </c>
      <c r="BR67" s="24">
        <v>0.1039226</v>
      </c>
      <c r="BS67" s="24">
        <v>2.3634700000000002E-2</v>
      </c>
      <c r="BT67" s="24">
        <v>2.9805499999999999E-2</v>
      </c>
      <c r="BU67" s="24">
        <v>3.8457000000000001E-3</v>
      </c>
      <c r="BV67" s="24">
        <v>1.47828E-2</v>
      </c>
      <c r="BW67" s="24">
        <v>1.5965199999999999E-2</v>
      </c>
      <c r="BX67" s="24">
        <v>-1.6762699999999998E-2</v>
      </c>
      <c r="BY67" s="24">
        <v>-1.1746599999999999E-2</v>
      </c>
      <c r="BZ67" s="24">
        <v>-4.0934900000000003E-2</v>
      </c>
      <c r="CA67" s="24">
        <v>-7.0566500000000004E-2</v>
      </c>
      <c r="CB67" s="24">
        <v>-7.5229599999999994E-2</v>
      </c>
      <c r="CC67" s="24">
        <v>-5.4705900000000002E-2</v>
      </c>
      <c r="CD67" s="24">
        <v>-6.41264E-2</v>
      </c>
      <c r="CE67" s="24">
        <v>-8.8011500000000006E-2</v>
      </c>
      <c r="CF67" s="24">
        <v>-6.5779599999999994E-2</v>
      </c>
      <c r="CG67" s="24">
        <v>-9.0033600000000005E-2</v>
      </c>
      <c r="CH67" s="24">
        <v>-3.42733E-2</v>
      </c>
      <c r="CI67" s="24">
        <v>-4.4659299999999999E-2</v>
      </c>
      <c r="CJ67" s="24">
        <v>-5.1987999999999999E-3</v>
      </c>
      <c r="CK67" s="24">
        <v>3.7348899999999997E-2</v>
      </c>
      <c r="CL67" s="24">
        <v>6.3497999999999999E-2</v>
      </c>
      <c r="CM67" s="24">
        <v>9.6947000000000005E-2</v>
      </c>
      <c r="CN67" s="24">
        <v>7.0787299999999997E-2</v>
      </c>
      <c r="CO67" s="24">
        <v>0.1557212</v>
      </c>
      <c r="CP67" s="24">
        <v>0.13751679999999999</v>
      </c>
      <c r="CQ67" s="24">
        <v>5.5763399999999998E-2</v>
      </c>
      <c r="CR67" s="24">
        <v>6.0806100000000002E-2</v>
      </c>
      <c r="CS67" s="24">
        <v>3.7357399999999999E-2</v>
      </c>
      <c r="CT67" s="24">
        <v>4.7943399999999997E-2</v>
      </c>
      <c r="CU67" s="24">
        <v>5.0409700000000002E-2</v>
      </c>
      <c r="CV67" s="24">
        <v>2.23299E-2</v>
      </c>
      <c r="CW67" s="24">
        <v>2.3584600000000001E-2</v>
      </c>
      <c r="CX67" s="24">
        <v>-8.3590000000000001E-3</v>
      </c>
      <c r="CY67" s="24">
        <v>-4.28242E-2</v>
      </c>
      <c r="CZ67" s="24">
        <v>-4.7627900000000001E-2</v>
      </c>
      <c r="DA67" s="24">
        <v>-2.92158E-2</v>
      </c>
      <c r="DB67" s="24">
        <v>-3.9178499999999998E-2</v>
      </c>
      <c r="DC67" s="24">
        <v>-6.2809699999999996E-2</v>
      </c>
      <c r="DD67" s="24">
        <v>-4.19526E-2</v>
      </c>
      <c r="DE67" s="24">
        <v>-6.5886500000000001E-2</v>
      </c>
      <c r="DF67" s="24">
        <v>-7.8682000000000005E-3</v>
      </c>
      <c r="DG67" s="24">
        <v>-1.7384199999999999E-2</v>
      </c>
      <c r="DH67" s="24">
        <v>1.9002000000000002E-2</v>
      </c>
      <c r="DI67" s="24">
        <v>6.5282800000000002E-2</v>
      </c>
      <c r="DJ67" s="24">
        <v>9.4959600000000005E-2</v>
      </c>
      <c r="DK67" s="24">
        <v>0.1301929</v>
      </c>
      <c r="DL67" s="24">
        <v>0.104925</v>
      </c>
      <c r="DM67" s="24">
        <v>0.18722279999999999</v>
      </c>
      <c r="DN67" s="24">
        <v>0.17111100000000001</v>
      </c>
      <c r="DO67" s="24">
        <v>8.7892200000000004E-2</v>
      </c>
      <c r="DP67" s="24">
        <v>9.1806700000000005E-2</v>
      </c>
      <c r="DQ67" s="24">
        <v>7.0869199999999993E-2</v>
      </c>
      <c r="DR67" s="24">
        <v>8.1103999999999996E-2</v>
      </c>
      <c r="DS67" s="24">
        <v>8.4854200000000005E-2</v>
      </c>
      <c r="DT67" s="24">
        <v>6.1422600000000001E-2</v>
      </c>
      <c r="DU67" s="24">
        <v>5.89159E-2</v>
      </c>
      <c r="DV67" s="24">
        <v>2.42168E-2</v>
      </c>
      <c r="DW67" s="24">
        <v>-2.7688000000000001E-3</v>
      </c>
      <c r="DX67" s="24">
        <v>-7.7752999999999997E-3</v>
      </c>
      <c r="DY67" s="24">
        <v>7.5877999999999996E-3</v>
      </c>
      <c r="DZ67" s="24">
        <v>-3.1578999999999999E-3</v>
      </c>
      <c r="EA67" s="24">
        <v>-2.6422299999999999E-2</v>
      </c>
      <c r="EB67" s="24">
        <v>-7.5502E-3</v>
      </c>
      <c r="EC67" s="24">
        <v>-3.1022000000000001E-2</v>
      </c>
      <c r="ED67" s="24">
        <v>3.0256600000000002E-2</v>
      </c>
      <c r="EE67" s="24">
        <v>2.1996600000000002E-2</v>
      </c>
      <c r="EF67" s="24">
        <v>5.3944100000000002E-2</v>
      </c>
      <c r="EG67" s="24">
        <v>0.105615</v>
      </c>
      <c r="EH67" s="24">
        <v>0.14038529999999999</v>
      </c>
      <c r="EI67" s="24">
        <v>0.17819470000000001</v>
      </c>
      <c r="EJ67" s="24">
        <v>0.1542144</v>
      </c>
      <c r="EK67" s="24">
        <v>0.2327061</v>
      </c>
      <c r="EL67" s="24">
        <v>0.2196158</v>
      </c>
      <c r="EM67" s="24">
        <v>0.13428100000000001</v>
      </c>
      <c r="EN67" s="24">
        <v>0.13656650000000001</v>
      </c>
      <c r="EO67" s="24">
        <v>0.11925479999999999</v>
      </c>
      <c r="EP67" s="24">
        <v>0.12898270000000001</v>
      </c>
      <c r="EQ67" s="24">
        <v>0.1345865</v>
      </c>
      <c r="ER67" s="24">
        <v>0.1178662</v>
      </c>
      <c r="ES67" s="24">
        <v>0.1099286</v>
      </c>
      <c r="ET67" s="24">
        <v>7.1251099999999998E-2</v>
      </c>
      <c r="EU67" s="24">
        <v>73.670879999999997</v>
      </c>
      <c r="EV67" s="24">
        <v>71.658230000000003</v>
      </c>
      <c r="EW67" s="24">
        <v>70.810130000000001</v>
      </c>
      <c r="EX67" s="24">
        <v>70.202529999999996</v>
      </c>
      <c r="EY67" s="24">
        <v>69.974689999999995</v>
      </c>
      <c r="EZ67" s="24">
        <v>69.56962</v>
      </c>
      <c r="FA67" s="24">
        <v>69.392399999999995</v>
      </c>
      <c r="FB67" s="24">
        <v>69.367090000000005</v>
      </c>
      <c r="FC67" s="24">
        <v>73.303790000000006</v>
      </c>
      <c r="FD67" s="24">
        <v>79.556960000000004</v>
      </c>
      <c r="FE67" s="24">
        <v>85.063289999999995</v>
      </c>
      <c r="FF67" s="24">
        <v>87.797470000000004</v>
      </c>
      <c r="FG67" s="24">
        <v>90.177220000000005</v>
      </c>
      <c r="FH67" s="24">
        <v>90.962029999999999</v>
      </c>
      <c r="FI67" s="24">
        <v>91.253169999999997</v>
      </c>
      <c r="FJ67" s="24">
        <v>92.24051</v>
      </c>
      <c r="FK67" s="24">
        <v>93.202529999999996</v>
      </c>
      <c r="FL67" s="24">
        <v>91.139240000000001</v>
      </c>
      <c r="FM67" s="24">
        <v>87.810130000000001</v>
      </c>
      <c r="FN67" s="24">
        <v>84.405060000000006</v>
      </c>
      <c r="FO67" s="24">
        <v>79.253169999999997</v>
      </c>
      <c r="FP67" s="24">
        <v>77.202529999999996</v>
      </c>
      <c r="FQ67" s="24">
        <v>74.987340000000003</v>
      </c>
      <c r="FR67" s="24">
        <v>74.405060000000006</v>
      </c>
      <c r="FS67" s="24">
        <v>0.89337270000000002</v>
      </c>
      <c r="FT67" s="24">
        <v>4.16937E-2</v>
      </c>
      <c r="FU67" s="24">
        <v>4.8017200000000003E-2</v>
      </c>
    </row>
    <row r="68" spans="1:177" x14ac:dyDescent="0.2">
      <c r="A68" s="14" t="s">
        <v>228</v>
      </c>
      <c r="B68" s="14" t="s">
        <v>0</v>
      </c>
      <c r="C68" s="14" t="s">
        <v>224</v>
      </c>
      <c r="D68" s="36" t="s">
        <v>250</v>
      </c>
      <c r="E68" s="25" t="s">
        <v>219</v>
      </c>
      <c r="F68" s="25">
        <v>726</v>
      </c>
      <c r="G68" s="24">
        <v>0.63970009999999999</v>
      </c>
      <c r="H68" s="24">
        <v>0.59284619999999999</v>
      </c>
      <c r="I68" s="24">
        <v>0.56218509999999999</v>
      </c>
      <c r="J68" s="24">
        <v>0.59988589999999997</v>
      </c>
      <c r="K68" s="24">
        <v>0.63061789999999995</v>
      </c>
      <c r="L68" s="24">
        <v>0.66572169999999997</v>
      </c>
      <c r="M68" s="24">
        <v>0.7662525</v>
      </c>
      <c r="N68" s="24">
        <v>0.79724490000000003</v>
      </c>
      <c r="O68" s="24">
        <v>0.7796651</v>
      </c>
      <c r="P68" s="24">
        <v>0.71680869999999997</v>
      </c>
      <c r="Q68" s="24">
        <v>0.64017690000000005</v>
      </c>
      <c r="R68" s="24">
        <v>0.54964380000000002</v>
      </c>
      <c r="S68" s="24">
        <v>0.50557980000000002</v>
      </c>
      <c r="T68" s="24">
        <v>0.48812359999999999</v>
      </c>
      <c r="U68" s="24">
        <v>0.52037820000000001</v>
      </c>
      <c r="V68" s="24">
        <v>0.54606469999999996</v>
      </c>
      <c r="W68" s="24">
        <v>0.64187749999999999</v>
      </c>
      <c r="X68" s="24">
        <v>0.86611709999999997</v>
      </c>
      <c r="Y68" s="24">
        <v>0.97365250000000003</v>
      </c>
      <c r="Z68" s="24">
        <v>0.94550279999999998</v>
      </c>
      <c r="AA68" s="24">
        <v>0.94163609999999998</v>
      </c>
      <c r="AB68" s="24">
        <v>0.92702399999999996</v>
      </c>
      <c r="AC68" s="24">
        <v>0.81794549999999999</v>
      </c>
      <c r="AD68" s="24">
        <v>0.72919639999999997</v>
      </c>
      <c r="AE68" s="24">
        <v>-0.12581829999999999</v>
      </c>
      <c r="AF68" s="24">
        <v>-0.13977819999999999</v>
      </c>
      <c r="AG68" s="24">
        <v>-0.12820000000000001</v>
      </c>
      <c r="AH68" s="24">
        <v>-8.8761300000000001E-2</v>
      </c>
      <c r="AI68" s="24">
        <v>-9.6812999999999996E-2</v>
      </c>
      <c r="AJ68" s="24">
        <v>-7.3567199999999999E-2</v>
      </c>
      <c r="AK68" s="24">
        <v>-9.5910099999999998E-2</v>
      </c>
      <c r="AL68" s="24">
        <v>-7.7518500000000004E-2</v>
      </c>
      <c r="AM68" s="24">
        <v>-2.4066999999999999E-3</v>
      </c>
      <c r="AN68" s="24">
        <v>1.19449E-2</v>
      </c>
      <c r="AO68" s="24">
        <v>-1.3435799999999999E-2</v>
      </c>
      <c r="AP68" s="24">
        <v>-2.2318399999999999E-2</v>
      </c>
      <c r="AQ68" s="24">
        <v>-3.12395E-2</v>
      </c>
      <c r="AR68" s="24">
        <v>-3.7305100000000001E-2</v>
      </c>
      <c r="AS68" s="24">
        <v>-9.9649999999999999E-4</v>
      </c>
      <c r="AT68" s="24">
        <v>9.7598000000000008E-3</v>
      </c>
      <c r="AU68" s="24">
        <v>-1.5700200000000001E-2</v>
      </c>
      <c r="AV68" s="24">
        <v>-5.9964099999999999E-2</v>
      </c>
      <c r="AW68" s="24">
        <v>-6.8136199999999994E-2</v>
      </c>
      <c r="AX68" s="24">
        <v>-0.10753749999999999</v>
      </c>
      <c r="AY68" s="24">
        <v>-0.12097629999999999</v>
      </c>
      <c r="AZ68" s="24">
        <v>-9.67113E-2</v>
      </c>
      <c r="BA68" s="24">
        <v>-0.12805050000000001</v>
      </c>
      <c r="BB68" s="24">
        <v>-8.8916999999999996E-2</v>
      </c>
      <c r="BC68" s="24">
        <v>-9.6556000000000003E-2</v>
      </c>
      <c r="BD68" s="24">
        <v>-0.1117876</v>
      </c>
      <c r="BE68" s="24">
        <v>-0.1029644</v>
      </c>
      <c r="BF68" s="24">
        <v>-6.4653000000000002E-2</v>
      </c>
      <c r="BG68" s="24">
        <v>-7.4772599999999995E-2</v>
      </c>
      <c r="BH68" s="24">
        <v>-4.9798799999999997E-2</v>
      </c>
      <c r="BI68" s="24">
        <v>-7.1140800000000004E-2</v>
      </c>
      <c r="BJ68" s="24">
        <v>-4.9443099999999997E-2</v>
      </c>
      <c r="BK68" s="24">
        <v>2.35666E-2</v>
      </c>
      <c r="BL68" s="24">
        <v>3.4877499999999999E-2</v>
      </c>
      <c r="BM68" s="24">
        <v>1.05489E-2</v>
      </c>
      <c r="BN68" s="24">
        <v>-2.1249999999999999E-4</v>
      </c>
      <c r="BO68" s="24">
        <v>-9.8908999999999993E-3</v>
      </c>
      <c r="BP68" s="24">
        <v>-1.20468E-2</v>
      </c>
      <c r="BQ68" s="24">
        <v>2.3542199999999999E-2</v>
      </c>
      <c r="BR68" s="24">
        <v>3.2379400000000003E-2</v>
      </c>
      <c r="BS68" s="24">
        <v>6.9576999999999998E-3</v>
      </c>
      <c r="BT68" s="24">
        <v>-2.3837000000000001E-2</v>
      </c>
      <c r="BU68" s="24">
        <v>-2.9679400000000002E-2</v>
      </c>
      <c r="BV68" s="24">
        <v>-6.7024100000000003E-2</v>
      </c>
      <c r="BW68" s="24">
        <v>-9.02723E-2</v>
      </c>
      <c r="BX68" s="24">
        <v>-6.8568799999999999E-2</v>
      </c>
      <c r="BY68" s="24">
        <v>-9.8185900000000007E-2</v>
      </c>
      <c r="BZ68" s="24">
        <v>-6.0231199999999999E-2</v>
      </c>
      <c r="CA68" s="24">
        <v>-7.6289099999999999E-2</v>
      </c>
      <c r="CB68" s="24">
        <v>-9.2401399999999995E-2</v>
      </c>
      <c r="CC68" s="24">
        <v>-8.5486300000000001E-2</v>
      </c>
      <c r="CD68" s="24">
        <v>-4.7955600000000001E-2</v>
      </c>
      <c r="CE68" s="24">
        <v>-5.9507499999999998E-2</v>
      </c>
      <c r="CF68" s="24">
        <v>-3.3336900000000003E-2</v>
      </c>
      <c r="CG68" s="24">
        <v>-5.3985699999999998E-2</v>
      </c>
      <c r="CH68" s="24">
        <v>-2.99981E-2</v>
      </c>
      <c r="CI68" s="24">
        <v>4.1555599999999998E-2</v>
      </c>
      <c r="CJ68" s="24">
        <v>5.07605E-2</v>
      </c>
      <c r="CK68" s="24">
        <v>2.71606E-2</v>
      </c>
      <c r="CL68" s="24">
        <v>1.5097899999999999E-2</v>
      </c>
      <c r="CM68" s="24">
        <v>4.8951000000000003E-3</v>
      </c>
      <c r="CN68" s="24">
        <v>5.4470999999999999E-3</v>
      </c>
      <c r="CO68" s="24">
        <v>4.05376E-2</v>
      </c>
      <c r="CP68" s="24">
        <v>4.8045699999999997E-2</v>
      </c>
      <c r="CQ68" s="24">
        <v>2.26505E-2</v>
      </c>
      <c r="CR68" s="24">
        <v>1.1846000000000001E-3</v>
      </c>
      <c r="CS68" s="24">
        <v>-3.0442999999999998E-3</v>
      </c>
      <c r="CT68" s="24">
        <v>-3.8964600000000002E-2</v>
      </c>
      <c r="CU68" s="24">
        <v>-6.9006899999999996E-2</v>
      </c>
      <c r="CV68" s="24">
        <v>-4.90774E-2</v>
      </c>
      <c r="CW68" s="24">
        <v>-7.7501799999999996E-2</v>
      </c>
      <c r="CX68" s="24">
        <v>-4.0363599999999999E-2</v>
      </c>
      <c r="CY68" s="24">
        <v>-5.6022099999999998E-2</v>
      </c>
      <c r="CZ68" s="24">
        <v>-7.3015200000000002E-2</v>
      </c>
      <c r="DA68" s="24">
        <v>-6.8008200000000005E-2</v>
      </c>
      <c r="DB68" s="24">
        <v>-3.1258300000000003E-2</v>
      </c>
      <c r="DC68" s="24">
        <v>-4.4242400000000001E-2</v>
      </c>
      <c r="DD68" s="24">
        <v>-1.6875000000000001E-2</v>
      </c>
      <c r="DE68" s="24">
        <v>-3.6830599999999998E-2</v>
      </c>
      <c r="DF68" s="24">
        <v>-1.05532E-2</v>
      </c>
      <c r="DG68" s="24">
        <v>5.9544699999999999E-2</v>
      </c>
      <c r="DH68" s="24">
        <v>6.6643400000000005E-2</v>
      </c>
      <c r="DI68" s="24">
        <v>4.3772400000000003E-2</v>
      </c>
      <c r="DJ68" s="24">
        <v>3.0408299999999999E-2</v>
      </c>
      <c r="DK68" s="24">
        <v>1.96811E-2</v>
      </c>
      <c r="DL68" s="24">
        <v>2.29409E-2</v>
      </c>
      <c r="DM68" s="24">
        <v>5.7533000000000001E-2</v>
      </c>
      <c r="DN68" s="24">
        <v>6.3712000000000005E-2</v>
      </c>
      <c r="DO68" s="24">
        <v>3.8343299999999997E-2</v>
      </c>
      <c r="DP68" s="24">
        <v>2.62061E-2</v>
      </c>
      <c r="DQ68" s="24">
        <v>2.3590699999999999E-2</v>
      </c>
      <c r="DR68" s="24">
        <v>-1.09052E-2</v>
      </c>
      <c r="DS68" s="24">
        <v>-4.7741400000000003E-2</v>
      </c>
      <c r="DT68" s="24">
        <v>-2.9585899999999998E-2</v>
      </c>
      <c r="DU68" s="24">
        <v>-5.6817699999999999E-2</v>
      </c>
      <c r="DV68" s="24">
        <v>-2.0495900000000001E-2</v>
      </c>
      <c r="DW68" s="24">
        <v>-2.67598E-2</v>
      </c>
      <c r="DX68" s="24">
        <v>-4.5024500000000002E-2</v>
      </c>
      <c r="DY68" s="24">
        <v>-4.2772600000000001E-2</v>
      </c>
      <c r="DZ68" s="24">
        <v>-7.1498999999999998E-3</v>
      </c>
      <c r="EA68" s="24">
        <v>-2.2202E-2</v>
      </c>
      <c r="EB68" s="24">
        <v>6.8934E-3</v>
      </c>
      <c r="EC68" s="24">
        <v>-1.20613E-2</v>
      </c>
      <c r="ED68" s="24">
        <v>1.7522200000000002E-2</v>
      </c>
      <c r="EE68" s="24">
        <v>8.5517999999999997E-2</v>
      </c>
      <c r="EF68" s="24">
        <v>8.9576000000000003E-2</v>
      </c>
      <c r="EG68" s="24">
        <v>6.7757100000000001E-2</v>
      </c>
      <c r="EH68" s="24">
        <v>5.2514199999999997E-2</v>
      </c>
      <c r="EI68" s="24">
        <v>4.1029700000000002E-2</v>
      </c>
      <c r="EJ68" s="24">
        <v>4.81993E-2</v>
      </c>
      <c r="EK68" s="24">
        <v>8.2071699999999997E-2</v>
      </c>
      <c r="EL68" s="24">
        <v>8.6331599999999994E-2</v>
      </c>
      <c r="EM68" s="24">
        <v>6.1001300000000001E-2</v>
      </c>
      <c r="EN68" s="24">
        <v>6.2333199999999998E-2</v>
      </c>
      <c r="EO68" s="24">
        <v>6.2047600000000001E-2</v>
      </c>
      <c r="EP68" s="24">
        <v>2.9608200000000001E-2</v>
      </c>
      <c r="EQ68" s="24">
        <v>-1.7037500000000001E-2</v>
      </c>
      <c r="ER68" s="24">
        <v>-1.4434000000000001E-3</v>
      </c>
      <c r="ES68" s="24">
        <v>-2.6953100000000001E-2</v>
      </c>
      <c r="ET68" s="24">
        <v>8.1899E-3</v>
      </c>
      <c r="EU68" s="24">
        <v>45.671880000000002</v>
      </c>
      <c r="EV68" s="24">
        <v>44.742190000000001</v>
      </c>
      <c r="EW68" s="24">
        <v>44.289059999999999</v>
      </c>
      <c r="EX68" s="24">
        <v>43.59375</v>
      </c>
      <c r="EY68" s="24">
        <v>43.101559999999999</v>
      </c>
      <c r="EZ68" s="24">
        <v>43.867190000000001</v>
      </c>
      <c r="FA68" s="24">
        <v>42.96875</v>
      </c>
      <c r="FB68" s="24">
        <v>42.726559999999999</v>
      </c>
      <c r="FC68" s="24">
        <v>48.109380000000002</v>
      </c>
      <c r="FD68" s="24">
        <v>55.476559999999999</v>
      </c>
      <c r="FE68" s="24">
        <v>60.40625</v>
      </c>
      <c r="FF68" s="24">
        <v>65.046880000000002</v>
      </c>
      <c r="FG68" s="24">
        <v>68.242189999999994</v>
      </c>
      <c r="FH68" s="24">
        <v>71.492189999999994</v>
      </c>
      <c r="FI68" s="24">
        <v>72.375</v>
      </c>
      <c r="FJ68" s="24">
        <v>70.273439999999994</v>
      </c>
      <c r="FK68" s="24">
        <v>67.773439999999994</v>
      </c>
      <c r="FL68" s="24">
        <v>61.765630000000002</v>
      </c>
      <c r="FM68" s="24">
        <v>58.382809999999999</v>
      </c>
      <c r="FN68" s="24">
        <v>57</v>
      </c>
      <c r="FO68" s="24">
        <v>54.484380000000002</v>
      </c>
      <c r="FP68" s="24">
        <v>52.921880000000002</v>
      </c>
      <c r="FQ68" s="24">
        <v>51.242190000000001</v>
      </c>
      <c r="FR68" s="24">
        <v>49.5625</v>
      </c>
      <c r="FS68" s="24">
        <v>0.4712867</v>
      </c>
      <c r="FT68" s="24">
        <v>1.8860399999999999E-2</v>
      </c>
      <c r="FU68" s="24">
        <v>3.6983599999999998E-2</v>
      </c>
    </row>
    <row r="69" spans="1:177" x14ac:dyDescent="0.2">
      <c r="A69" s="14" t="s">
        <v>228</v>
      </c>
      <c r="B69" s="14" t="s">
        <v>0</v>
      </c>
      <c r="C69" s="14" t="s">
        <v>224</v>
      </c>
      <c r="D69" s="36" t="s">
        <v>250</v>
      </c>
      <c r="E69" s="25" t="s">
        <v>220</v>
      </c>
      <c r="F69" s="25">
        <v>407</v>
      </c>
      <c r="G69" s="24">
        <v>0.36860419999999999</v>
      </c>
      <c r="H69" s="24">
        <v>0.3302041</v>
      </c>
      <c r="I69" s="24">
        <v>0.32832919999999999</v>
      </c>
      <c r="J69" s="24">
        <v>0.35214079999999998</v>
      </c>
      <c r="K69" s="24">
        <v>0.34424969999999999</v>
      </c>
      <c r="L69" s="24">
        <v>0.37909090000000001</v>
      </c>
      <c r="M69" s="24">
        <v>0.441388</v>
      </c>
      <c r="N69" s="24">
        <v>0.44082700000000002</v>
      </c>
      <c r="O69" s="24">
        <v>0.45227790000000001</v>
      </c>
      <c r="P69" s="24">
        <v>0.42422159999999998</v>
      </c>
      <c r="Q69" s="24">
        <v>0.3923799</v>
      </c>
      <c r="R69" s="24">
        <v>0.31691049999999998</v>
      </c>
      <c r="S69" s="24">
        <v>0.32336330000000002</v>
      </c>
      <c r="T69" s="24">
        <v>0.31551099999999999</v>
      </c>
      <c r="U69" s="24">
        <v>0.31335109999999999</v>
      </c>
      <c r="V69" s="24">
        <v>0.36749809999999999</v>
      </c>
      <c r="W69" s="24">
        <v>0.40879569999999998</v>
      </c>
      <c r="X69" s="24">
        <v>0.54867739999999998</v>
      </c>
      <c r="Y69" s="24">
        <v>0.56505229999999995</v>
      </c>
      <c r="Z69" s="24">
        <v>0.55975430000000004</v>
      </c>
      <c r="AA69" s="24">
        <v>0.5638706</v>
      </c>
      <c r="AB69" s="24">
        <v>0.52853170000000005</v>
      </c>
      <c r="AC69" s="24">
        <v>0.45284459999999999</v>
      </c>
      <c r="AD69" s="24">
        <v>0.39824290000000001</v>
      </c>
      <c r="AE69" s="24">
        <v>-0.12515039999999999</v>
      </c>
      <c r="AF69" s="24">
        <v>-0.13936789999999999</v>
      </c>
      <c r="AG69" s="24">
        <v>-0.1079512</v>
      </c>
      <c r="AH69" s="24">
        <v>-7.3069999999999996E-2</v>
      </c>
      <c r="AI69" s="24">
        <v>-7.7864299999999997E-2</v>
      </c>
      <c r="AJ69" s="24">
        <v>-6.4452200000000001E-2</v>
      </c>
      <c r="AK69" s="24">
        <v>-8.4055000000000005E-2</v>
      </c>
      <c r="AL69" s="24">
        <v>-6.6096299999999997E-2</v>
      </c>
      <c r="AM69" s="24">
        <v>-4.1756700000000001E-2</v>
      </c>
      <c r="AN69" s="24">
        <v>-1.16413E-2</v>
      </c>
      <c r="AO69" s="24">
        <v>-3.9783600000000002E-2</v>
      </c>
      <c r="AP69" s="24">
        <v>-2.00299E-2</v>
      </c>
      <c r="AQ69" s="24">
        <v>-1.66175E-2</v>
      </c>
      <c r="AR69" s="24">
        <v>-2.0912799999999999E-2</v>
      </c>
      <c r="AS69" s="24">
        <v>1.12836E-2</v>
      </c>
      <c r="AT69" s="24">
        <v>2.5016099999999999E-2</v>
      </c>
      <c r="AU69" s="24">
        <v>-1.0274200000000001E-2</v>
      </c>
      <c r="AV69" s="24">
        <v>-6.9882200000000005E-2</v>
      </c>
      <c r="AW69" s="24">
        <v>-0.10227310000000001</v>
      </c>
      <c r="AX69" s="24">
        <v>-0.13036339999999999</v>
      </c>
      <c r="AY69" s="24">
        <v>-9.9835800000000002E-2</v>
      </c>
      <c r="AZ69" s="24">
        <v>-6.9848300000000002E-2</v>
      </c>
      <c r="BA69" s="24">
        <v>-0.1084188</v>
      </c>
      <c r="BB69" s="24">
        <v>-8.7240499999999999E-2</v>
      </c>
      <c r="BC69" s="24">
        <v>-9.5123100000000002E-2</v>
      </c>
      <c r="BD69" s="24">
        <v>-0.1112856</v>
      </c>
      <c r="BE69" s="24">
        <v>-8.3118999999999998E-2</v>
      </c>
      <c r="BF69" s="24">
        <v>-5.0006200000000001E-2</v>
      </c>
      <c r="BG69" s="24">
        <v>-5.8734099999999997E-2</v>
      </c>
      <c r="BH69" s="24">
        <v>-4.6393999999999998E-2</v>
      </c>
      <c r="BI69" s="24">
        <v>-6.2620599999999998E-2</v>
      </c>
      <c r="BJ69" s="24">
        <v>-3.9034300000000001E-2</v>
      </c>
      <c r="BK69" s="24">
        <v>-1.96794E-2</v>
      </c>
      <c r="BL69" s="24">
        <v>4.0772999999999998E-3</v>
      </c>
      <c r="BM69" s="24">
        <v>-1.8266600000000001E-2</v>
      </c>
      <c r="BN69" s="24">
        <v>-1.2505999999999999E-3</v>
      </c>
      <c r="BO69" s="24">
        <v>8.2089999999999995E-4</v>
      </c>
      <c r="BP69" s="24">
        <v>2.3892000000000002E-3</v>
      </c>
      <c r="BQ69" s="24">
        <v>3.1758500000000002E-2</v>
      </c>
      <c r="BR69" s="24">
        <v>4.3913399999999998E-2</v>
      </c>
      <c r="BS69" s="24">
        <v>8.0155999999999995E-3</v>
      </c>
      <c r="BT69" s="24">
        <v>-3.3485099999999997E-2</v>
      </c>
      <c r="BU69" s="24">
        <v>-6.4285499999999995E-2</v>
      </c>
      <c r="BV69" s="24">
        <v>-9.1477699999999995E-2</v>
      </c>
      <c r="BW69" s="24">
        <v>-7.2308499999999998E-2</v>
      </c>
      <c r="BX69" s="24">
        <v>-5.21176E-2</v>
      </c>
      <c r="BY69" s="24">
        <v>-8.5884699999999994E-2</v>
      </c>
      <c r="BZ69" s="24">
        <v>-6.2494399999999999E-2</v>
      </c>
      <c r="CA69" s="24">
        <v>-7.4326299999999998E-2</v>
      </c>
      <c r="CB69" s="24">
        <v>-9.1835799999999995E-2</v>
      </c>
      <c r="CC69" s="24">
        <v>-6.5920199999999998E-2</v>
      </c>
      <c r="CD69" s="24">
        <v>-3.4032199999999999E-2</v>
      </c>
      <c r="CE69" s="24">
        <v>-4.54846E-2</v>
      </c>
      <c r="CF69" s="24">
        <v>-3.3886899999999998E-2</v>
      </c>
      <c r="CG69" s="24">
        <v>-4.7775199999999997E-2</v>
      </c>
      <c r="CH69" s="24">
        <v>-2.0291300000000002E-2</v>
      </c>
      <c r="CI69" s="24">
        <v>-4.3888E-3</v>
      </c>
      <c r="CJ69" s="24">
        <v>1.4964E-2</v>
      </c>
      <c r="CK69" s="24">
        <v>-3.3639999999999998E-3</v>
      </c>
      <c r="CL69" s="24">
        <v>1.17559E-2</v>
      </c>
      <c r="CM69" s="24">
        <v>1.28986E-2</v>
      </c>
      <c r="CN69" s="24">
        <v>1.8528099999999999E-2</v>
      </c>
      <c r="CO69" s="24">
        <v>4.5939399999999998E-2</v>
      </c>
      <c r="CP69" s="24">
        <v>5.7001599999999999E-2</v>
      </c>
      <c r="CQ69" s="24">
        <v>2.0683099999999999E-2</v>
      </c>
      <c r="CR69" s="24">
        <v>-8.2766000000000003E-3</v>
      </c>
      <c r="CS69" s="24">
        <v>-3.7975399999999999E-2</v>
      </c>
      <c r="CT69" s="24">
        <v>-6.4545500000000006E-2</v>
      </c>
      <c r="CU69" s="24">
        <v>-5.3243100000000002E-2</v>
      </c>
      <c r="CV69" s="24">
        <v>-3.9837400000000002E-2</v>
      </c>
      <c r="CW69" s="24">
        <v>-7.0277599999999996E-2</v>
      </c>
      <c r="CX69" s="24">
        <v>-4.5355300000000001E-2</v>
      </c>
      <c r="CY69" s="24">
        <v>-5.3529500000000001E-2</v>
      </c>
      <c r="CZ69" s="24">
        <v>-7.2386099999999995E-2</v>
      </c>
      <c r="DA69" s="24">
        <v>-4.8721399999999998E-2</v>
      </c>
      <c r="DB69" s="24">
        <v>-1.8058299999999999E-2</v>
      </c>
      <c r="DC69" s="24">
        <v>-3.2235100000000003E-2</v>
      </c>
      <c r="DD69" s="24">
        <v>-2.1379800000000001E-2</v>
      </c>
      <c r="DE69" s="24">
        <v>-3.2929800000000002E-2</v>
      </c>
      <c r="DF69" s="24">
        <v>-1.5482E-3</v>
      </c>
      <c r="DG69" s="24">
        <v>1.0901900000000001E-2</v>
      </c>
      <c r="DH69" s="24">
        <v>2.5850700000000001E-2</v>
      </c>
      <c r="DI69" s="24">
        <v>1.1538700000000001E-2</v>
      </c>
      <c r="DJ69" s="24">
        <v>2.4762300000000001E-2</v>
      </c>
      <c r="DK69" s="24">
        <v>2.4976399999999999E-2</v>
      </c>
      <c r="DL69" s="24">
        <v>3.4667099999999999E-2</v>
      </c>
      <c r="DM69" s="24">
        <v>6.0120300000000002E-2</v>
      </c>
      <c r="DN69" s="24">
        <v>7.0089799999999994E-2</v>
      </c>
      <c r="DO69" s="24">
        <v>3.3350499999999998E-2</v>
      </c>
      <c r="DP69" s="24">
        <v>1.69319E-2</v>
      </c>
      <c r="DQ69" s="24">
        <v>-1.16653E-2</v>
      </c>
      <c r="DR69" s="24">
        <v>-3.7613399999999998E-2</v>
      </c>
      <c r="DS69" s="24">
        <v>-3.4177800000000001E-2</v>
      </c>
      <c r="DT69" s="24">
        <v>-2.75572E-2</v>
      </c>
      <c r="DU69" s="24">
        <v>-5.46706E-2</v>
      </c>
      <c r="DV69" s="24">
        <v>-2.82162E-2</v>
      </c>
      <c r="DW69" s="24">
        <v>-2.3502100000000001E-2</v>
      </c>
      <c r="DX69" s="24">
        <v>-4.4303700000000001E-2</v>
      </c>
      <c r="DY69" s="24">
        <v>-2.3889199999999999E-2</v>
      </c>
      <c r="DZ69" s="24">
        <v>5.0055000000000004E-3</v>
      </c>
      <c r="EA69" s="24">
        <v>-1.3104899999999999E-2</v>
      </c>
      <c r="EB69" s="24">
        <v>-3.3216000000000001E-3</v>
      </c>
      <c r="EC69" s="24">
        <v>-1.14953E-2</v>
      </c>
      <c r="ED69" s="24">
        <v>2.55138E-2</v>
      </c>
      <c r="EE69" s="24">
        <v>3.29792E-2</v>
      </c>
      <c r="EF69" s="24">
        <v>4.1569300000000003E-2</v>
      </c>
      <c r="EG69" s="24">
        <v>3.30557E-2</v>
      </c>
      <c r="EH69" s="24">
        <v>4.35416E-2</v>
      </c>
      <c r="EI69" s="24">
        <v>4.24147E-2</v>
      </c>
      <c r="EJ69" s="24">
        <v>5.7969100000000003E-2</v>
      </c>
      <c r="EK69" s="24">
        <v>8.0595200000000006E-2</v>
      </c>
      <c r="EL69" s="24">
        <v>8.89871E-2</v>
      </c>
      <c r="EM69" s="24">
        <v>5.16403E-2</v>
      </c>
      <c r="EN69" s="24">
        <v>5.3328899999999999E-2</v>
      </c>
      <c r="EO69" s="24">
        <v>2.63223E-2</v>
      </c>
      <c r="EP69" s="24">
        <v>1.2723000000000001E-3</v>
      </c>
      <c r="EQ69" s="24">
        <v>-6.6503999999999999E-3</v>
      </c>
      <c r="ER69" s="24">
        <v>-9.8265000000000002E-3</v>
      </c>
      <c r="ES69" s="24">
        <v>-3.2136499999999998E-2</v>
      </c>
      <c r="ET69" s="24">
        <v>-3.4700999999999998E-3</v>
      </c>
      <c r="EU69" s="24">
        <v>46.546880000000002</v>
      </c>
      <c r="EV69" s="24">
        <v>45.109380000000002</v>
      </c>
      <c r="EW69" s="24">
        <v>44.65625</v>
      </c>
      <c r="EX69" s="24">
        <v>43.953130000000002</v>
      </c>
      <c r="EY69" s="24">
        <v>42.703130000000002</v>
      </c>
      <c r="EZ69" s="24">
        <v>44.765630000000002</v>
      </c>
      <c r="FA69" s="24">
        <v>44.171880000000002</v>
      </c>
      <c r="FB69" s="24">
        <v>43.46875</v>
      </c>
      <c r="FC69" s="24">
        <v>49.125</v>
      </c>
      <c r="FD69" s="24">
        <v>57.21875</v>
      </c>
      <c r="FE69" s="24">
        <v>62.0625</v>
      </c>
      <c r="FF69" s="24">
        <v>66.34375</v>
      </c>
      <c r="FG69" s="24">
        <v>69.25</v>
      </c>
      <c r="FH69" s="24">
        <v>71.3125</v>
      </c>
      <c r="FI69" s="24">
        <v>72.65625</v>
      </c>
      <c r="FJ69" s="24">
        <v>70.953130000000002</v>
      </c>
      <c r="FK69" s="24">
        <v>67.5</v>
      </c>
      <c r="FL69" s="24">
        <v>61.40625</v>
      </c>
      <c r="FM69" s="24">
        <v>58.0625</v>
      </c>
      <c r="FN69" s="24">
        <v>56.390630000000002</v>
      </c>
      <c r="FO69" s="24">
        <v>55.28125</v>
      </c>
      <c r="FP69" s="24">
        <v>53.484380000000002</v>
      </c>
      <c r="FQ69" s="24">
        <v>51.796880000000002</v>
      </c>
      <c r="FR69" s="24">
        <v>49.78125</v>
      </c>
      <c r="FS69" s="24">
        <v>0.44324180000000002</v>
      </c>
      <c r="FT69" s="24">
        <v>1.5600299999999999E-2</v>
      </c>
      <c r="FU69" s="24">
        <v>3.7712900000000001E-2</v>
      </c>
    </row>
    <row r="70" spans="1:177" x14ac:dyDescent="0.2">
      <c r="A70" s="14" t="s">
        <v>228</v>
      </c>
      <c r="B70" s="14" t="s">
        <v>0</v>
      </c>
      <c r="C70" s="14" t="s">
        <v>224</v>
      </c>
      <c r="D70" s="36" t="s">
        <v>250</v>
      </c>
      <c r="E70" s="25" t="s">
        <v>221</v>
      </c>
      <c r="F70" s="25">
        <v>319</v>
      </c>
      <c r="G70" s="24">
        <v>0.27403309999999997</v>
      </c>
      <c r="H70" s="24">
        <v>0.26510640000000002</v>
      </c>
      <c r="I70" s="24">
        <v>0.23587759999999999</v>
      </c>
      <c r="J70" s="24">
        <v>0.2501623</v>
      </c>
      <c r="K70" s="24">
        <v>0.28522340000000002</v>
      </c>
      <c r="L70" s="24">
        <v>0.28840729999999998</v>
      </c>
      <c r="M70" s="24">
        <v>0.32730330000000002</v>
      </c>
      <c r="N70" s="24">
        <v>0.3544889</v>
      </c>
      <c r="O70" s="24">
        <v>0.33397250000000001</v>
      </c>
      <c r="P70" s="24">
        <v>0.2966703</v>
      </c>
      <c r="Q70" s="24">
        <v>0.25371929999999998</v>
      </c>
      <c r="R70" s="24">
        <v>0.23279269999999999</v>
      </c>
      <c r="S70" s="24">
        <v>0.1893717</v>
      </c>
      <c r="T70" s="24">
        <v>0.18004020000000001</v>
      </c>
      <c r="U70" s="24">
        <v>0.20777899999999999</v>
      </c>
      <c r="V70" s="24">
        <v>0.19475690000000001</v>
      </c>
      <c r="W70" s="24">
        <v>0.2424867</v>
      </c>
      <c r="X70" s="24">
        <v>0.3271867</v>
      </c>
      <c r="Y70" s="24">
        <v>0.41072959999999997</v>
      </c>
      <c r="Z70" s="24">
        <v>0.3878991</v>
      </c>
      <c r="AA70" s="24">
        <v>0.38517879999999999</v>
      </c>
      <c r="AB70" s="24">
        <v>0.40034419999999998</v>
      </c>
      <c r="AC70" s="24">
        <v>0.36526120000000001</v>
      </c>
      <c r="AD70" s="24">
        <v>0.33060390000000001</v>
      </c>
      <c r="AE70" s="24">
        <v>-2.5198399999999999E-2</v>
      </c>
      <c r="AF70" s="24">
        <v>-2.4274400000000002E-2</v>
      </c>
      <c r="AG70" s="24">
        <v>-4.0899600000000001E-2</v>
      </c>
      <c r="AH70" s="24">
        <v>-3.4908300000000003E-2</v>
      </c>
      <c r="AI70" s="24">
        <v>-3.6597999999999999E-2</v>
      </c>
      <c r="AJ70" s="24">
        <v>-2.9220800000000002E-2</v>
      </c>
      <c r="AK70" s="24">
        <v>-3.3549700000000002E-2</v>
      </c>
      <c r="AL70" s="24">
        <v>-3.25779E-2</v>
      </c>
      <c r="AM70" s="24">
        <v>1.85384E-2</v>
      </c>
      <c r="AN70" s="24">
        <v>5.3829999999999998E-3</v>
      </c>
      <c r="AO70" s="24">
        <v>4.4954000000000001E-3</v>
      </c>
      <c r="AP70" s="24">
        <v>-1.8962E-2</v>
      </c>
      <c r="AQ70" s="24">
        <v>-2.8750899999999999E-2</v>
      </c>
      <c r="AR70" s="24">
        <v>-3.2473700000000001E-2</v>
      </c>
      <c r="AS70" s="24">
        <v>-2.87531E-2</v>
      </c>
      <c r="AT70" s="24">
        <v>-2.1972999999999999E-2</v>
      </c>
      <c r="AU70" s="24">
        <v>-2.1467900000000002E-2</v>
      </c>
      <c r="AV70" s="24">
        <v>-1.9930400000000001E-2</v>
      </c>
      <c r="AW70" s="24">
        <v>-1.5651E-3</v>
      </c>
      <c r="AX70" s="24">
        <v>-1.9192799999999999E-2</v>
      </c>
      <c r="AY70" s="24">
        <v>-4.6774200000000002E-2</v>
      </c>
      <c r="AZ70" s="24">
        <v>-4.6755100000000001E-2</v>
      </c>
      <c r="BA70" s="24">
        <v>-4.4650200000000001E-2</v>
      </c>
      <c r="BB70" s="24">
        <v>-2.5187000000000001E-2</v>
      </c>
      <c r="BC70" s="24">
        <v>-1.5042E-2</v>
      </c>
      <c r="BD70" s="24">
        <v>-1.36507E-2</v>
      </c>
      <c r="BE70" s="24">
        <v>-3.10817E-2</v>
      </c>
      <c r="BF70" s="24">
        <v>-2.40188E-2</v>
      </c>
      <c r="BG70" s="24">
        <v>-2.43003E-2</v>
      </c>
      <c r="BH70" s="24">
        <v>-1.32754E-2</v>
      </c>
      <c r="BI70" s="24">
        <v>-1.9703700000000001E-2</v>
      </c>
      <c r="BJ70" s="24">
        <v>-1.9868E-2</v>
      </c>
      <c r="BK70" s="24">
        <v>3.3143499999999999E-2</v>
      </c>
      <c r="BL70" s="24">
        <v>2.1182099999999999E-2</v>
      </c>
      <c r="BM70" s="24">
        <v>1.6719399999999999E-2</v>
      </c>
      <c r="BN70" s="24">
        <v>-6.4501999999999997E-3</v>
      </c>
      <c r="BO70" s="24">
        <v>-1.6069799999999999E-2</v>
      </c>
      <c r="BP70" s="24">
        <v>-1.99995E-2</v>
      </c>
      <c r="BQ70" s="24">
        <v>-1.43096E-2</v>
      </c>
      <c r="BR70" s="24">
        <v>-8.7159000000000004E-3</v>
      </c>
      <c r="BS70" s="24">
        <v>-7.2991999999999996E-3</v>
      </c>
      <c r="BT70" s="24">
        <v>-6.0131000000000004E-3</v>
      </c>
      <c r="BU70" s="24">
        <v>1.4167300000000001E-2</v>
      </c>
      <c r="BV70" s="24">
        <v>-7.182E-4</v>
      </c>
      <c r="BW70" s="24">
        <v>-3.0529400000000002E-2</v>
      </c>
      <c r="BX70" s="24">
        <v>-2.6199799999999999E-2</v>
      </c>
      <c r="BY70" s="24">
        <v>-2.5142899999999999E-2</v>
      </c>
      <c r="BZ70" s="24">
        <v>-9.1193999999999997E-3</v>
      </c>
      <c r="CA70" s="24">
        <v>-8.0076999999999995E-3</v>
      </c>
      <c r="CB70" s="24">
        <v>-6.2928000000000003E-3</v>
      </c>
      <c r="CC70" s="24">
        <v>-2.4281799999999999E-2</v>
      </c>
      <c r="CD70" s="24">
        <v>-1.64768E-2</v>
      </c>
      <c r="CE70" s="24">
        <v>-1.5782999999999998E-2</v>
      </c>
      <c r="CF70" s="24">
        <v>-2.2315999999999998E-3</v>
      </c>
      <c r="CG70" s="24">
        <v>-1.0114E-2</v>
      </c>
      <c r="CH70" s="24">
        <v>-1.1065200000000001E-2</v>
      </c>
      <c r="CI70" s="24">
        <v>4.3258900000000003E-2</v>
      </c>
      <c r="CJ70" s="24">
        <v>3.21245E-2</v>
      </c>
      <c r="CK70" s="24">
        <v>2.5185699999999998E-2</v>
      </c>
      <c r="CL70" s="24">
        <v>2.2155E-3</v>
      </c>
      <c r="CM70" s="24">
        <v>-7.2868999999999998E-3</v>
      </c>
      <c r="CN70" s="24">
        <v>-1.13598E-2</v>
      </c>
      <c r="CO70" s="24">
        <v>-4.3061000000000002E-3</v>
      </c>
      <c r="CP70" s="24">
        <v>4.66E-4</v>
      </c>
      <c r="CQ70" s="24">
        <v>2.5140000000000002E-3</v>
      </c>
      <c r="CR70" s="24">
        <v>3.6259999999999999E-3</v>
      </c>
      <c r="CS70" s="24">
        <v>2.5063599999999998E-2</v>
      </c>
      <c r="CT70" s="24">
        <v>1.20772E-2</v>
      </c>
      <c r="CU70" s="24">
        <v>-1.9278300000000002E-2</v>
      </c>
      <c r="CV70" s="24">
        <v>-1.19633E-2</v>
      </c>
      <c r="CW70" s="24">
        <v>-1.16323E-2</v>
      </c>
      <c r="CX70" s="24">
        <v>2.0089999999999999E-3</v>
      </c>
      <c r="CY70" s="24">
        <v>-9.7340000000000002E-4</v>
      </c>
      <c r="CZ70" s="24">
        <v>1.0652000000000001E-3</v>
      </c>
      <c r="DA70" s="24">
        <v>-1.7482000000000001E-2</v>
      </c>
      <c r="DB70" s="24">
        <v>-8.9347999999999997E-3</v>
      </c>
      <c r="DC70" s="24">
        <v>-7.2656999999999999E-3</v>
      </c>
      <c r="DD70" s="24">
        <v>8.8121999999999992E-3</v>
      </c>
      <c r="DE70" s="24">
        <v>-5.243E-4</v>
      </c>
      <c r="DF70" s="24">
        <v>-2.2623000000000001E-3</v>
      </c>
      <c r="DG70" s="24">
        <v>5.33743E-2</v>
      </c>
      <c r="DH70" s="24">
        <v>4.3067000000000001E-2</v>
      </c>
      <c r="DI70" s="24">
        <v>3.3652000000000001E-2</v>
      </c>
      <c r="DJ70" s="24">
        <v>1.0881099999999999E-2</v>
      </c>
      <c r="DK70" s="24">
        <v>1.4961E-3</v>
      </c>
      <c r="DL70" s="24">
        <v>-2.7201999999999999E-3</v>
      </c>
      <c r="DM70" s="24">
        <v>5.6974E-3</v>
      </c>
      <c r="DN70" s="24">
        <v>9.6478999999999992E-3</v>
      </c>
      <c r="DO70" s="24">
        <v>1.23272E-2</v>
      </c>
      <c r="DP70" s="24">
        <v>1.32651E-2</v>
      </c>
      <c r="DQ70" s="24">
        <v>3.5959900000000003E-2</v>
      </c>
      <c r="DR70" s="24">
        <v>2.4872600000000002E-2</v>
      </c>
      <c r="DS70" s="24">
        <v>-8.0272E-3</v>
      </c>
      <c r="DT70" s="24">
        <v>2.2732E-3</v>
      </c>
      <c r="DU70" s="24">
        <v>1.8783000000000001E-3</v>
      </c>
      <c r="DV70" s="24">
        <v>1.3137299999999999E-2</v>
      </c>
      <c r="DW70" s="24">
        <v>9.1829000000000008E-3</v>
      </c>
      <c r="DX70" s="24">
        <v>1.1688799999999999E-2</v>
      </c>
      <c r="DY70" s="24">
        <v>-7.6641000000000001E-3</v>
      </c>
      <c r="DZ70" s="24">
        <v>1.9547000000000002E-3</v>
      </c>
      <c r="EA70" s="24">
        <v>5.032E-3</v>
      </c>
      <c r="EB70" s="24">
        <v>2.4757600000000001E-2</v>
      </c>
      <c r="EC70" s="24">
        <v>1.33218E-2</v>
      </c>
      <c r="ED70" s="24">
        <v>1.04476E-2</v>
      </c>
      <c r="EE70" s="24">
        <v>6.7979300000000006E-2</v>
      </c>
      <c r="EF70" s="24">
        <v>5.8866099999999998E-2</v>
      </c>
      <c r="EG70" s="24">
        <v>4.5875899999999997E-2</v>
      </c>
      <c r="EH70" s="24">
        <v>2.3393000000000001E-2</v>
      </c>
      <c r="EI70" s="24">
        <v>1.4177199999999999E-2</v>
      </c>
      <c r="EJ70" s="24">
        <v>9.7540000000000005E-3</v>
      </c>
      <c r="EK70" s="24">
        <v>2.01409E-2</v>
      </c>
      <c r="EL70" s="24">
        <v>2.2904999999999998E-2</v>
      </c>
      <c r="EM70" s="24">
        <v>2.6495999999999999E-2</v>
      </c>
      <c r="EN70" s="24">
        <v>2.7182399999999999E-2</v>
      </c>
      <c r="EO70" s="24">
        <v>5.1692299999999997E-2</v>
      </c>
      <c r="EP70" s="24">
        <v>4.3347200000000002E-2</v>
      </c>
      <c r="EQ70" s="24">
        <v>8.2175000000000008E-3</v>
      </c>
      <c r="ER70" s="24">
        <v>2.2828500000000002E-2</v>
      </c>
      <c r="ES70" s="24">
        <v>2.1385500000000002E-2</v>
      </c>
      <c r="ET70" s="24">
        <v>2.9204899999999999E-2</v>
      </c>
      <c r="EU70" s="24">
        <v>44.796880000000002</v>
      </c>
      <c r="EV70" s="24">
        <v>44.375</v>
      </c>
      <c r="EW70" s="24">
        <v>43.921880000000002</v>
      </c>
      <c r="EX70" s="24">
        <v>43.234380000000002</v>
      </c>
      <c r="EY70" s="24">
        <v>43.5</v>
      </c>
      <c r="EZ70" s="24">
        <v>42.96875</v>
      </c>
      <c r="FA70" s="24">
        <v>41.765630000000002</v>
      </c>
      <c r="FB70" s="24">
        <v>41.984380000000002</v>
      </c>
      <c r="FC70" s="24">
        <v>47.09375</v>
      </c>
      <c r="FD70" s="24">
        <v>53.734380000000002</v>
      </c>
      <c r="FE70" s="24">
        <v>58.75</v>
      </c>
      <c r="FF70" s="24">
        <v>63.75</v>
      </c>
      <c r="FG70" s="24">
        <v>67.234380000000002</v>
      </c>
      <c r="FH70" s="24">
        <v>71.671880000000002</v>
      </c>
      <c r="FI70" s="24">
        <v>72.09375</v>
      </c>
      <c r="FJ70" s="24">
        <v>69.59375</v>
      </c>
      <c r="FK70" s="24">
        <v>68.046880000000002</v>
      </c>
      <c r="FL70" s="24">
        <v>62.125</v>
      </c>
      <c r="FM70" s="24">
        <v>58.703130000000002</v>
      </c>
      <c r="FN70" s="24">
        <v>57.609380000000002</v>
      </c>
      <c r="FO70" s="24">
        <v>53.6875</v>
      </c>
      <c r="FP70" s="24">
        <v>52.359380000000002</v>
      </c>
      <c r="FQ70" s="24">
        <v>50.6875</v>
      </c>
      <c r="FR70" s="24">
        <v>49.34375</v>
      </c>
      <c r="FS70" s="24">
        <v>0.2187431</v>
      </c>
      <c r="FT70" s="24">
        <v>1.09432E-2</v>
      </c>
      <c r="FU70" s="24">
        <v>1.33329E-2</v>
      </c>
    </row>
    <row r="71" spans="1:177" x14ac:dyDescent="0.2">
      <c r="A71" s="14" t="s">
        <v>228</v>
      </c>
      <c r="B71" s="14" t="s">
        <v>0</v>
      </c>
      <c r="C71" s="14" t="s">
        <v>224</v>
      </c>
      <c r="D71" s="36" t="s">
        <v>251</v>
      </c>
      <c r="E71" s="25" t="s">
        <v>219</v>
      </c>
      <c r="F71" s="25">
        <v>795</v>
      </c>
      <c r="G71" s="24">
        <v>0.53448269999999998</v>
      </c>
      <c r="H71" s="24">
        <v>0.48492210000000002</v>
      </c>
      <c r="I71" s="24">
        <v>0.45763389999999998</v>
      </c>
      <c r="J71" s="24">
        <v>0.44402609999999998</v>
      </c>
      <c r="K71" s="24">
        <v>0.44606499999999999</v>
      </c>
      <c r="L71" s="24">
        <v>0.52387859999999997</v>
      </c>
      <c r="M71" s="24">
        <v>0.63834230000000003</v>
      </c>
      <c r="N71" s="24">
        <v>0.64403290000000002</v>
      </c>
      <c r="O71" s="24">
        <v>0.66928759999999998</v>
      </c>
      <c r="P71" s="24">
        <v>0.61652490000000004</v>
      </c>
      <c r="Q71" s="24">
        <v>0.61296269999999997</v>
      </c>
      <c r="R71" s="24">
        <v>0.60438060000000005</v>
      </c>
      <c r="S71" s="24">
        <v>0.6235328</v>
      </c>
      <c r="T71" s="24">
        <v>0.58351710000000001</v>
      </c>
      <c r="U71" s="24">
        <v>0.62260040000000005</v>
      </c>
      <c r="V71" s="24">
        <v>0.69011310000000003</v>
      </c>
      <c r="W71" s="24">
        <v>0.76710489999999998</v>
      </c>
      <c r="X71" s="24">
        <v>0.92014130000000005</v>
      </c>
      <c r="Y71" s="24">
        <v>0.97053889999999998</v>
      </c>
      <c r="Z71" s="24">
        <v>0.98019389999999995</v>
      </c>
      <c r="AA71" s="24">
        <v>0.92060940000000002</v>
      </c>
      <c r="AB71" s="24">
        <v>0.88723620000000003</v>
      </c>
      <c r="AC71" s="24">
        <v>0.78879480000000002</v>
      </c>
      <c r="AD71" s="24">
        <v>0.67599770000000003</v>
      </c>
      <c r="AE71" s="24">
        <v>-0.1179777</v>
      </c>
      <c r="AF71" s="24">
        <v>-0.12745989999999999</v>
      </c>
      <c r="AG71" s="24">
        <v>-0.1163614</v>
      </c>
      <c r="AH71" s="24">
        <v>-8.0180000000000001E-2</v>
      </c>
      <c r="AI71" s="24">
        <v>-8.29434E-2</v>
      </c>
      <c r="AJ71" s="24">
        <v>-7.0287799999999998E-2</v>
      </c>
      <c r="AK71" s="24">
        <v>-9.08828E-2</v>
      </c>
      <c r="AL71" s="24">
        <v>-7.6269900000000002E-2</v>
      </c>
      <c r="AM71" s="24">
        <v>-1.2468E-2</v>
      </c>
      <c r="AN71" s="24">
        <v>1.1543E-3</v>
      </c>
      <c r="AO71" s="24">
        <v>-1.8448800000000001E-2</v>
      </c>
      <c r="AP71" s="24">
        <v>-2.4370900000000001E-2</v>
      </c>
      <c r="AQ71" s="24">
        <v>-3.3531699999999998E-2</v>
      </c>
      <c r="AR71" s="24">
        <v>-4.0303899999999997E-2</v>
      </c>
      <c r="AS71" s="24">
        <v>3.0192000000000001E-3</v>
      </c>
      <c r="AT71" s="24">
        <v>1.8795200000000001E-2</v>
      </c>
      <c r="AU71" s="24">
        <v>-1.4926099999999999E-2</v>
      </c>
      <c r="AV71" s="24">
        <v>-6.5701899999999994E-2</v>
      </c>
      <c r="AW71" s="24">
        <v>-7.4312900000000001E-2</v>
      </c>
      <c r="AX71" s="24">
        <v>-0.1154843</v>
      </c>
      <c r="AY71" s="24">
        <v>-0.1243746</v>
      </c>
      <c r="AZ71" s="24">
        <v>-9.9132200000000004E-2</v>
      </c>
      <c r="BA71" s="24">
        <v>-0.13009270000000001</v>
      </c>
      <c r="BB71" s="24">
        <v>-9.0586899999999998E-2</v>
      </c>
      <c r="BC71" s="24">
        <v>-8.5934300000000005E-2</v>
      </c>
      <c r="BD71" s="24">
        <v>-9.6809000000000006E-2</v>
      </c>
      <c r="BE71" s="24">
        <v>-8.8727399999999998E-2</v>
      </c>
      <c r="BF71" s="24">
        <v>-5.3780300000000003E-2</v>
      </c>
      <c r="BG71" s="24">
        <v>-5.8808300000000001E-2</v>
      </c>
      <c r="BH71" s="24">
        <v>-4.4260399999999998E-2</v>
      </c>
      <c r="BI71" s="24">
        <v>-6.3759399999999994E-2</v>
      </c>
      <c r="BJ71" s="24">
        <v>-4.5526200000000003E-2</v>
      </c>
      <c r="BK71" s="24">
        <v>1.59738E-2</v>
      </c>
      <c r="BL71" s="24">
        <v>2.6266399999999999E-2</v>
      </c>
      <c r="BM71" s="24">
        <v>7.8154999999999995E-3</v>
      </c>
      <c r="BN71" s="24">
        <v>-1.641E-4</v>
      </c>
      <c r="BO71" s="24">
        <v>-1.0154099999999999E-2</v>
      </c>
      <c r="BP71" s="24">
        <v>-1.2644900000000001E-2</v>
      </c>
      <c r="BQ71" s="24">
        <v>2.989E-2</v>
      </c>
      <c r="BR71" s="24">
        <v>4.3564699999999998E-2</v>
      </c>
      <c r="BS71" s="24">
        <v>9.8852999999999996E-3</v>
      </c>
      <c r="BT71" s="24">
        <v>-2.61412E-2</v>
      </c>
      <c r="BU71" s="24">
        <v>-3.2201100000000003E-2</v>
      </c>
      <c r="BV71" s="24">
        <v>-7.1120500000000003E-2</v>
      </c>
      <c r="BW71" s="24">
        <v>-9.07525E-2</v>
      </c>
      <c r="BX71" s="24">
        <v>-6.8314899999999998E-2</v>
      </c>
      <c r="BY71" s="24">
        <v>-9.7389699999999996E-2</v>
      </c>
      <c r="BZ71" s="24">
        <v>-5.91748E-2</v>
      </c>
      <c r="CA71" s="24">
        <v>-6.3741099999999995E-2</v>
      </c>
      <c r="CB71" s="24">
        <v>-7.5580300000000003E-2</v>
      </c>
      <c r="CC71" s="24">
        <v>-6.9588200000000003E-2</v>
      </c>
      <c r="CD71" s="24">
        <v>-3.5496E-2</v>
      </c>
      <c r="CE71" s="24">
        <v>-4.2092400000000002E-2</v>
      </c>
      <c r="CF71" s="24">
        <v>-2.6234E-2</v>
      </c>
      <c r="CG71" s="24">
        <v>-4.4973899999999997E-2</v>
      </c>
      <c r="CH71" s="24">
        <v>-2.42331E-2</v>
      </c>
      <c r="CI71" s="24">
        <v>3.5672599999999999E-2</v>
      </c>
      <c r="CJ71" s="24">
        <v>4.36589E-2</v>
      </c>
      <c r="CK71" s="24">
        <v>2.6006000000000001E-2</v>
      </c>
      <c r="CL71" s="24">
        <v>1.6601500000000002E-2</v>
      </c>
      <c r="CM71" s="24">
        <v>6.0371000000000001E-3</v>
      </c>
      <c r="CN71" s="24">
        <v>6.5116000000000002E-3</v>
      </c>
      <c r="CO71" s="24">
        <v>4.8500700000000001E-2</v>
      </c>
      <c r="CP71" s="24">
        <v>6.07199E-2</v>
      </c>
      <c r="CQ71" s="24">
        <v>2.7069599999999999E-2</v>
      </c>
      <c r="CR71" s="24">
        <v>1.2584E-3</v>
      </c>
      <c r="CS71" s="24">
        <v>-3.0346000000000001E-3</v>
      </c>
      <c r="CT71" s="24">
        <v>-4.0394199999999998E-2</v>
      </c>
      <c r="CU71" s="24">
        <v>-6.7465899999999995E-2</v>
      </c>
      <c r="CV71" s="24">
        <v>-4.6970999999999999E-2</v>
      </c>
      <c r="CW71" s="24">
        <v>-7.4739700000000006E-2</v>
      </c>
      <c r="CX71" s="24">
        <v>-3.7418800000000002E-2</v>
      </c>
      <c r="CY71" s="24">
        <v>-4.1547899999999999E-2</v>
      </c>
      <c r="CZ71" s="24">
        <v>-5.43516E-2</v>
      </c>
      <c r="DA71" s="24">
        <v>-5.0448899999999998E-2</v>
      </c>
      <c r="DB71" s="24">
        <v>-1.72117E-2</v>
      </c>
      <c r="DC71" s="24">
        <v>-2.53765E-2</v>
      </c>
      <c r="DD71" s="24">
        <v>-8.2074999999999995E-3</v>
      </c>
      <c r="DE71" s="24">
        <v>-2.6188300000000001E-2</v>
      </c>
      <c r="DF71" s="24">
        <v>-2.9401000000000002E-3</v>
      </c>
      <c r="DG71" s="24">
        <v>5.5371299999999998E-2</v>
      </c>
      <c r="DH71" s="24">
        <v>6.1051399999999999E-2</v>
      </c>
      <c r="DI71" s="24">
        <v>4.4196600000000003E-2</v>
      </c>
      <c r="DJ71" s="24">
        <v>3.3367000000000001E-2</v>
      </c>
      <c r="DK71" s="24">
        <v>2.2228399999999999E-2</v>
      </c>
      <c r="DL71" s="24">
        <v>2.5668099999999999E-2</v>
      </c>
      <c r="DM71" s="24">
        <v>6.7111400000000002E-2</v>
      </c>
      <c r="DN71" s="24">
        <v>7.7875100000000003E-2</v>
      </c>
      <c r="DO71" s="24">
        <v>4.4253800000000003E-2</v>
      </c>
      <c r="DP71" s="24">
        <v>2.8657999999999999E-2</v>
      </c>
      <c r="DQ71" s="24">
        <v>2.61319E-2</v>
      </c>
      <c r="DR71" s="24">
        <v>-9.6679999999999995E-3</v>
      </c>
      <c r="DS71" s="24">
        <v>-4.4179400000000001E-2</v>
      </c>
      <c r="DT71" s="24">
        <v>-2.5627E-2</v>
      </c>
      <c r="DU71" s="24">
        <v>-5.2089700000000003E-2</v>
      </c>
      <c r="DV71" s="24">
        <v>-1.56629E-2</v>
      </c>
      <c r="DW71" s="24">
        <v>-9.5045000000000008E-3</v>
      </c>
      <c r="DX71" s="24">
        <v>-2.3700700000000002E-2</v>
      </c>
      <c r="DY71" s="24">
        <v>-2.2814899999999999E-2</v>
      </c>
      <c r="DZ71" s="24">
        <v>9.1879000000000006E-3</v>
      </c>
      <c r="EA71" s="24">
        <v>-1.2413000000000001E-3</v>
      </c>
      <c r="EB71" s="24">
        <v>1.78199E-2</v>
      </c>
      <c r="EC71" s="24">
        <v>9.3510000000000002E-4</v>
      </c>
      <c r="ED71" s="24">
        <v>2.7803600000000001E-2</v>
      </c>
      <c r="EE71" s="24">
        <v>8.3813100000000001E-2</v>
      </c>
      <c r="EF71" s="24">
        <v>8.6163500000000004E-2</v>
      </c>
      <c r="EG71" s="24">
        <v>7.0460800000000004E-2</v>
      </c>
      <c r="EH71" s="24">
        <v>5.7573899999999997E-2</v>
      </c>
      <c r="EI71" s="24">
        <v>4.5606000000000001E-2</v>
      </c>
      <c r="EJ71" s="24">
        <v>5.3326999999999999E-2</v>
      </c>
      <c r="EK71" s="24">
        <v>9.3982300000000005E-2</v>
      </c>
      <c r="EL71" s="24">
        <v>0.1026445</v>
      </c>
      <c r="EM71" s="24">
        <v>6.9065199999999993E-2</v>
      </c>
      <c r="EN71" s="24">
        <v>6.8218600000000004E-2</v>
      </c>
      <c r="EO71" s="24">
        <v>6.8243700000000004E-2</v>
      </c>
      <c r="EP71" s="24">
        <v>3.4695900000000002E-2</v>
      </c>
      <c r="EQ71" s="24">
        <v>-1.05573E-2</v>
      </c>
      <c r="ER71" s="24">
        <v>5.1901999999999998E-3</v>
      </c>
      <c r="ES71" s="24">
        <v>-1.93867E-2</v>
      </c>
      <c r="ET71" s="24">
        <v>1.5749200000000001E-2</v>
      </c>
      <c r="EU71" s="24">
        <v>50.551720000000003</v>
      </c>
      <c r="EV71" s="24">
        <v>51.01379</v>
      </c>
      <c r="EW71" s="24">
        <v>50.937930000000001</v>
      </c>
      <c r="EX71" s="24">
        <v>51.234479999999998</v>
      </c>
      <c r="EY71" s="24">
        <v>52.075859999999999</v>
      </c>
      <c r="EZ71" s="24">
        <v>53.93103</v>
      </c>
      <c r="FA71" s="24">
        <v>54.91724</v>
      </c>
      <c r="FB71" s="24">
        <v>55.558619999999998</v>
      </c>
      <c r="FC71" s="24">
        <v>55.855170000000001</v>
      </c>
      <c r="FD71" s="24">
        <v>56.641379999999998</v>
      </c>
      <c r="FE71" s="24">
        <v>56.558619999999998</v>
      </c>
      <c r="FF71" s="24">
        <v>56.206899999999997</v>
      </c>
      <c r="FG71" s="24">
        <v>56.193100000000001</v>
      </c>
      <c r="FH71" s="24">
        <v>56.537930000000003</v>
      </c>
      <c r="FI71" s="24">
        <v>56.751719999999999</v>
      </c>
      <c r="FJ71" s="24">
        <v>56.779310000000002</v>
      </c>
      <c r="FK71" s="24">
        <v>56.6</v>
      </c>
      <c r="FL71" s="24">
        <v>56.689660000000003</v>
      </c>
      <c r="FM71" s="24">
        <v>56.641379999999998</v>
      </c>
      <c r="FN71" s="24">
        <v>56.124139999999997</v>
      </c>
      <c r="FO71" s="24">
        <v>55.517240000000001</v>
      </c>
      <c r="FP71" s="24">
        <v>55.668959999999998</v>
      </c>
      <c r="FQ71" s="24">
        <v>54.551720000000003</v>
      </c>
      <c r="FR71" s="24">
        <v>53.74483</v>
      </c>
      <c r="FS71" s="24">
        <v>0.51607840000000005</v>
      </c>
      <c r="FT71" s="24">
        <v>2.0653000000000001E-2</v>
      </c>
      <c r="FU71" s="24">
        <v>4.0498600000000003E-2</v>
      </c>
    </row>
    <row r="72" spans="1:177" x14ac:dyDescent="0.2">
      <c r="A72" s="14" t="s">
        <v>228</v>
      </c>
      <c r="B72" s="14" t="s">
        <v>0</v>
      </c>
      <c r="C72" s="14" t="s">
        <v>224</v>
      </c>
      <c r="D72" s="36" t="s">
        <v>251</v>
      </c>
      <c r="E72" s="25" t="s">
        <v>220</v>
      </c>
      <c r="F72" s="25">
        <v>449</v>
      </c>
      <c r="G72" s="24">
        <v>0.33631529999999998</v>
      </c>
      <c r="H72" s="24">
        <v>0.31539790000000001</v>
      </c>
      <c r="I72" s="24">
        <v>0.31988539999999999</v>
      </c>
      <c r="J72" s="24">
        <v>0.30597950000000002</v>
      </c>
      <c r="K72" s="24">
        <v>0.27799940000000001</v>
      </c>
      <c r="L72" s="24">
        <v>0.303726</v>
      </c>
      <c r="M72" s="24">
        <v>0.34251609999999999</v>
      </c>
      <c r="N72" s="24">
        <v>0.36853079999999999</v>
      </c>
      <c r="O72" s="24">
        <v>0.4021962</v>
      </c>
      <c r="P72" s="24">
        <v>0.3427192</v>
      </c>
      <c r="Q72" s="24">
        <v>0.38657770000000002</v>
      </c>
      <c r="R72" s="24">
        <v>0.36681000000000002</v>
      </c>
      <c r="S72" s="24">
        <v>0.38975460000000001</v>
      </c>
      <c r="T72" s="24">
        <v>0.39833780000000002</v>
      </c>
      <c r="U72" s="24">
        <v>0.38188030000000001</v>
      </c>
      <c r="V72" s="24">
        <v>0.36697679999999999</v>
      </c>
      <c r="W72" s="24">
        <v>0.3875093</v>
      </c>
      <c r="X72" s="24">
        <v>0.52176480000000003</v>
      </c>
      <c r="Y72" s="24">
        <v>0.56227229999999995</v>
      </c>
      <c r="Z72" s="24">
        <v>0.57022759999999995</v>
      </c>
      <c r="AA72" s="24">
        <v>0.56475569999999997</v>
      </c>
      <c r="AB72" s="24">
        <v>0.48339019999999999</v>
      </c>
      <c r="AC72" s="24">
        <v>0.43380429999999998</v>
      </c>
      <c r="AD72" s="24">
        <v>0.4118445</v>
      </c>
      <c r="AE72" s="24">
        <v>-0.12388440000000001</v>
      </c>
      <c r="AF72" s="24">
        <v>-0.1401551</v>
      </c>
      <c r="AG72" s="24">
        <v>-0.11059330000000001</v>
      </c>
      <c r="AH72" s="24">
        <v>-7.2637199999999999E-2</v>
      </c>
      <c r="AI72" s="24">
        <v>-7.2452299999999997E-2</v>
      </c>
      <c r="AJ72" s="24">
        <v>-6.08695E-2</v>
      </c>
      <c r="AK72" s="24">
        <v>-7.7097100000000002E-2</v>
      </c>
      <c r="AL72" s="24">
        <v>-6.7495299999999994E-2</v>
      </c>
      <c r="AM72" s="24">
        <v>-4.5126899999999998E-2</v>
      </c>
      <c r="AN72" s="24">
        <v>-1.7261700000000001E-2</v>
      </c>
      <c r="AO72" s="24">
        <v>-4.3492200000000002E-2</v>
      </c>
      <c r="AP72" s="24">
        <v>-2.1458999999999999E-2</v>
      </c>
      <c r="AQ72" s="24">
        <v>-1.7015099999999998E-2</v>
      </c>
      <c r="AR72" s="24">
        <v>-2.0118899999999999E-2</v>
      </c>
      <c r="AS72" s="24">
        <v>1.7754200000000001E-2</v>
      </c>
      <c r="AT72" s="24">
        <v>2.16346E-2</v>
      </c>
      <c r="AU72" s="24">
        <v>-1.4545799999999999E-2</v>
      </c>
      <c r="AV72" s="24">
        <v>-7.5833499999999998E-2</v>
      </c>
      <c r="AW72" s="24">
        <v>-0.1087214</v>
      </c>
      <c r="AX72" s="24">
        <v>-0.13836309999999999</v>
      </c>
      <c r="AY72" s="24">
        <v>-0.1047275</v>
      </c>
      <c r="AZ72" s="24">
        <v>-6.9542800000000002E-2</v>
      </c>
      <c r="BA72" s="24">
        <v>-0.10939980000000001</v>
      </c>
      <c r="BB72" s="24">
        <v>-9.3111799999999995E-2</v>
      </c>
      <c r="BC72" s="24">
        <v>-9.0758400000000003E-2</v>
      </c>
      <c r="BD72" s="24">
        <v>-0.1091748</v>
      </c>
      <c r="BE72" s="24">
        <v>-8.3198499999999995E-2</v>
      </c>
      <c r="BF72" s="24">
        <v>-4.7193400000000003E-2</v>
      </c>
      <c r="BG72" s="24">
        <v>-5.1347999999999998E-2</v>
      </c>
      <c r="BH72" s="24">
        <v>-4.0947799999999999E-2</v>
      </c>
      <c r="BI72" s="24">
        <v>-5.34508E-2</v>
      </c>
      <c r="BJ72" s="24">
        <v>-3.7640699999999999E-2</v>
      </c>
      <c r="BK72" s="24">
        <v>-2.0771399999999999E-2</v>
      </c>
      <c r="BL72" s="24">
        <v>7.8999999999999996E-5</v>
      </c>
      <c r="BM72" s="24">
        <v>-1.97547E-2</v>
      </c>
      <c r="BN72" s="24">
        <v>-7.4180000000000003E-4</v>
      </c>
      <c r="BO72" s="24">
        <v>2.2228E-3</v>
      </c>
      <c r="BP72" s="24">
        <v>5.5877000000000001E-3</v>
      </c>
      <c r="BQ72" s="24">
        <v>4.0342000000000003E-2</v>
      </c>
      <c r="BR72" s="24">
        <v>4.2481900000000003E-2</v>
      </c>
      <c r="BS72" s="24">
        <v>5.6313999999999999E-3</v>
      </c>
      <c r="BT72" s="24">
        <v>-3.5680499999999997E-2</v>
      </c>
      <c r="BU72" s="24">
        <v>-6.6813700000000004E-2</v>
      </c>
      <c r="BV72" s="24">
        <v>-9.5464599999999997E-2</v>
      </c>
      <c r="BW72" s="24">
        <v>-7.4359499999999995E-2</v>
      </c>
      <c r="BX72" s="24">
        <v>-4.9982400000000003E-2</v>
      </c>
      <c r="BY72" s="24">
        <v>-8.4540299999999999E-2</v>
      </c>
      <c r="BZ72" s="24">
        <v>-6.5812099999999998E-2</v>
      </c>
      <c r="CA72" s="24">
        <v>-6.7815500000000001E-2</v>
      </c>
      <c r="CB72" s="24">
        <v>-8.7718000000000004E-2</v>
      </c>
      <c r="CC72" s="24">
        <v>-6.4224900000000001E-2</v>
      </c>
      <c r="CD72" s="24">
        <v>-2.9571E-2</v>
      </c>
      <c r="CE72" s="24">
        <v>-3.6731199999999999E-2</v>
      </c>
      <c r="CF72" s="24">
        <v>-2.7150000000000001E-2</v>
      </c>
      <c r="CG72" s="24">
        <v>-3.7073399999999999E-2</v>
      </c>
      <c r="CH72" s="24">
        <v>-1.69634E-2</v>
      </c>
      <c r="CI72" s="24">
        <v>-3.9028000000000001E-3</v>
      </c>
      <c r="CJ72" s="24">
        <v>1.20891E-2</v>
      </c>
      <c r="CK72" s="24">
        <v>-3.3141999999999998E-3</v>
      </c>
      <c r="CL72" s="24">
        <v>1.36069E-2</v>
      </c>
      <c r="CM72" s="24">
        <v>1.5546900000000001E-2</v>
      </c>
      <c r="CN72" s="24">
        <v>2.3392099999999999E-2</v>
      </c>
      <c r="CO72" s="24">
        <v>5.5986300000000003E-2</v>
      </c>
      <c r="CP72" s="24">
        <v>5.6920800000000001E-2</v>
      </c>
      <c r="CQ72" s="24">
        <v>1.9606100000000001E-2</v>
      </c>
      <c r="CR72" s="24">
        <v>-7.8706000000000002E-3</v>
      </c>
      <c r="CS72" s="24">
        <v>-3.7788599999999999E-2</v>
      </c>
      <c r="CT72" s="24">
        <v>-6.5753199999999998E-2</v>
      </c>
      <c r="CU72" s="24">
        <v>-5.3326699999999998E-2</v>
      </c>
      <c r="CV72" s="24">
        <v>-3.6434899999999999E-2</v>
      </c>
      <c r="CW72" s="24">
        <v>-6.7322699999999999E-2</v>
      </c>
      <c r="CX72" s="24">
        <v>-4.6904399999999999E-2</v>
      </c>
      <c r="CY72" s="24">
        <v>-4.4872500000000003E-2</v>
      </c>
      <c r="CZ72" s="24">
        <v>-6.6261100000000003E-2</v>
      </c>
      <c r="DA72" s="24">
        <v>-4.5251300000000001E-2</v>
      </c>
      <c r="DB72" s="24">
        <v>-1.19487E-2</v>
      </c>
      <c r="DC72" s="24">
        <v>-2.2114399999999999E-2</v>
      </c>
      <c r="DD72" s="24">
        <v>-1.3352299999999999E-2</v>
      </c>
      <c r="DE72" s="24">
        <v>-2.0696099999999999E-2</v>
      </c>
      <c r="DF72" s="24">
        <v>3.7138000000000002E-3</v>
      </c>
      <c r="DG72" s="24">
        <v>1.29657E-2</v>
      </c>
      <c r="DH72" s="24">
        <v>2.4099200000000001E-2</v>
      </c>
      <c r="DI72" s="24">
        <v>1.31263E-2</v>
      </c>
      <c r="DJ72" s="24">
        <v>2.7955600000000001E-2</v>
      </c>
      <c r="DK72" s="24">
        <v>2.8871000000000001E-2</v>
      </c>
      <c r="DL72" s="24">
        <v>4.1196499999999997E-2</v>
      </c>
      <c r="DM72" s="24">
        <v>7.16305E-2</v>
      </c>
      <c r="DN72" s="24">
        <v>7.1359599999999995E-2</v>
      </c>
      <c r="DO72" s="24">
        <v>3.3580699999999998E-2</v>
      </c>
      <c r="DP72" s="24">
        <v>1.9939200000000001E-2</v>
      </c>
      <c r="DQ72" s="24">
        <v>-8.7633999999999993E-3</v>
      </c>
      <c r="DR72" s="24">
        <v>-3.6041900000000002E-2</v>
      </c>
      <c r="DS72" s="24">
        <v>-3.22939E-2</v>
      </c>
      <c r="DT72" s="24">
        <v>-2.2887500000000002E-2</v>
      </c>
      <c r="DU72" s="24">
        <v>-5.01051E-2</v>
      </c>
      <c r="DV72" s="24">
        <v>-2.79966E-2</v>
      </c>
      <c r="DW72" s="24">
        <v>-1.1746599999999999E-2</v>
      </c>
      <c r="DX72" s="24">
        <v>-3.5280800000000001E-2</v>
      </c>
      <c r="DY72" s="24">
        <v>-1.7856500000000001E-2</v>
      </c>
      <c r="DZ72" s="24">
        <v>1.3495200000000001E-2</v>
      </c>
      <c r="EA72" s="24">
        <v>-1.0101000000000001E-3</v>
      </c>
      <c r="EB72" s="24">
        <v>6.5694000000000004E-3</v>
      </c>
      <c r="EC72" s="24">
        <v>2.9502999999999999E-3</v>
      </c>
      <c r="ED72" s="24">
        <v>3.3568399999999998E-2</v>
      </c>
      <c r="EE72" s="24">
        <v>3.7321300000000002E-2</v>
      </c>
      <c r="EF72" s="24">
        <v>4.1439999999999998E-2</v>
      </c>
      <c r="EG72" s="24">
        <v>3.6863699999999999E-2</v>
      </c>
      <c r="EH72" s="24">
        <v>4.8672800000000002E-2</v>
      </c>
      <c r="EI72" s="24">
        <v>4.8108900000000003E-2</v>
      </c>
      <c r="EJ72" s="24">
        <v>6.6903099999999993E-2</v>
      </c>
      <c r="EK72" s="24">
        <v>9.4218399999999994E-2</v>
      </c>
      <c r="EL72" s="24">
        <v>9.2206999999999997E-2</v>
      </c>
      <c r="EM72" s="24">
        <v>5.3757899999999997E-2</v>
      </c>
      <c r="EN72" s="24">
        <v>6.0092300000000001E-2</v>
      </c>
      <c r="EO72" s="24">
        <v>3.3144300000000002E-2</v>
      </c>
      <c r="EP72" s="24">
        <v>6.8566E-3</v>
      </c>
      <c r="EQ72" s="24">
        <v>-1.9258999999999999E-3</v>
      </c>
      <c r="ER72" s="24">
        <v>-3.3270000000000001E-3</v>
      </c>
      <c r="ES72" s="24">
        <v>-2.52456E-2</v>
      </c>
      <c r="ET72" s="24">
        <v>-6.9689999999999997E-4</v>
      </c>
      <c r="EU72" s="24">
        <v>51.424660000000003</v>
      </c>
      <c r="EV72" s="24">
        <v>51.712330000000001</v>
      </c>
      <c r="EW72" s="24">
        <v>51.49315</v>
      </c>
      <c r="EX72" s="24">
        <v>51.835619999999999</v>
      </c>
      <c r="EY72" s="24">
        <v>52.616439999999997</v>
      </c>
      <c r="EZ72" s="24">
        <v>54.876710000000003</v>
      </c>
      <c r="FA72" s="24">
        <v>55.643839999999997</v>
      </c>
      <c r="FB72" s="24">
        <v>56.0137</v>
      </c>
      <c r="FC72" s="24">
        <v>56.109589999999997</v>
      </c>
      <c r="FD72" s="24">
        <v>56.698630000000001</v>
      </c>
      <c r="FE72" s="24">
        <v>56.712330000000001</v>
      </c>
      <c r="FF72" s="24">
        <v>56.794519999999999</v>
      </c>
      <c r="FG72" s="24">
        <v>56.904110000000003</v>
      </c>
      <c r="FH72" s="24">
        <v>57.109589999999997</v>
      </c>
      <c r="FI72" s="24">
        <v>57.095889999999997</v>
      </c>
      <c r="FJ72" s="24">
        <v>57.150680000000001</v>
      </c>
      <c r="FK72" s="24">
        <v>56.9863</v>
      </c>
      <c r="FL72" s="24">
        <v>57</v>
      </c>
      <c r="FM72" s="24">
        <v>56.9726</v>
      </c>
      <c r="FN72" s="24">
        <v>56.739730000000002</v>
      </c>
      <c r="FO72" s="24">
        <v>56.068489999999997</v>
      </c>
      <c r="FP72" s="24">
        <v>56.315069999999999</v>
      </c>
      <c r="FQ72" s="24">
        <v>54.821919999999999</v>
      </c>
      <c r="FR72" s="24">
        <v>54.109589999999997</v>
      </c>
      <c r="FS72" s="24">
        <v>0.48898180000000002</v>
      </c>
      <c r="FT72" s="24">
        <v>1.7210199999999998E-2</v>
      </c>
      <c r="FU72" s="24">
        <v>4.1604700000000001E-2</v>
      </c>
    </row>
    <row r="73" spans="1:177" x14ac:dyDescent="0.2">
      <c r="A73" s="14" t="s">
        <v>228</v>
      </c>
      <c r="B73" s="14" t="s">
        <v>0</v>
      </c>
      <c r="C73" s="14" t="s">
        <v>224</v>
      </c>
      <c r="D73" s="36" t="s">
        <v>251</v>
      </c>
      <c r="E73" s="25" t="s">
        <v>221</v>
      </c>
      <c r="F73" s="25">
        <v>346</v>
      </c>
      <c r="G73" s="24">
        <v>0.20266300000000001</v>
      </c>
      <c r="H73" s="24">
        <v>0.17222770000000001</v>
      </c>
      <c r="I73" s="24">
        <v>0.14687549999999999</v>
      </c>
      <c r="J73" s="24">
        <v>0.1483554</v>
      </c>
      <c r="K73" s="24">
        <v>0.1724213</v>
      </c>
      <c r="L73" s="24">
        <v>0.2219333</v>
      </c>
      <c r="M73" s="24">
        <v>0.29327900000000001</v>
      </c>
      <c r="N73" s="24">
        <v>0.27592410000000001</v>
      </c>
      <c r="O73" s="24">
        <v>0.27349220000000002</v>
      </c>
      <c r="P73" s="24">
        <v>0.2733894</v>
      </c>
      <c r="Q73" s="24">
        <v>0.23295950000000001</v>
      </c>
      <c r="R73" s="24">
        <v>0.24151909999999999</v>
      </c>
      <c r="S73" s="24">
        <v>0.23963480000000001</v>
      </c>
      <c r="T73" s="24">
        <v>0.20016059999999999</v>
      </c>
      <c r="U73" s="24">
        <v>0.2435205</v>
      </c>
      <c r="V73" s="24">
        <v>0.31014779999999997</v>
      </c>
      <c r="W73" s="24">
        <v>0.3649694</v>
      </c>
      <c r="X73" s="24">
        <v>0.39596900000000002</v>
      </c>
      <c r="Y73" s="24">
        <v>0.4094798</v>
      </c>
      <c r="Z73" s="24">
        <v>0.4104139</v>
      </c>
      <c r="AA73" s="24">
        <v>0.36486150000000001</v>
      </c>
      <c r="AB73" s="24">
        <v>0.40070299999999998</v>
      </c>
      <c r="AC73" s="24">
        <v>0.35406660000000001</v>
      </c>
      <c r="AD73" s="24">
        <v>0.26850819999999997</v>
      </c>
      <c r="AE73" s="24">
        <v>-2.4567800000000001E-2</v>
      </c>
      <c r="AF73" s="24">
        <v>-2.35917E-2</v>
      </c>
      <c r="AG73" s="24">
        <v>-3.3144100000000003E-2</v>
      </c>
      <c r="AH73" s="24">
        <v>-2.9762899999999998E-2</v>
      </c>
      <c r="AI73" s="24">
        <v>-3.2117800000000002E-2</v>
      </c>
      <c r="AJ73" s="24">
        <v>-3.0990799999999999E-2</v>
      </c>
      <c r="AK73" s="24">
        <v>-3.4481900000000003E-2</v>
      </c>
      <c r="AL73" s="24">
        <v>-3.19464E-2</v>
      </c>
      <c r="AM73" s="24">
        <v>8.6122000000000004E-3</v>
      </c>
      <c r="AN73" s="24">
        <v>5.9860000000000002E-4</v>
      </c>
      <c r="AO73" s="24">
        <v>6.8349999999999997E-4</v>
      </c>
      <c r="AP73" s="24">
        <v>-2.0671399999999999E-2</v>
      </c>
      <c r="AQ73" s="24">
        <v>-3.2501700000000001E-2</v>
      </c>
      <c r="AR73" s="24">
        <v>-3.5530300000000001E-2</v>
      </c>
      <c r="AS73" s="24">
        <v>-3.1563099999999997E-2</v>
      </c>
      <c r="AT73" s="24">
        <v>-2.3596099999999998E-2</v>
      </c>
      <c r="AU73" s="24">
        <v>-2.2227899999999998E-2</v>
      </c>
      <c r="AV73" s="24">
        <v>-2.1161900000000001E-2</v>
      </c>
      <c r="AW73" s="24">
        <v>-3.8952000000000001E-3</v>
      </c>
      <c r="AX73" s="24">
        <v>-2.1138400000000002E-2</v>
      </c>
      <c r="AY73" s="24">
        <v>-4.8084500000000002E-2</v>
      </c>
      <c r="AZ73" s="24">
        <v>-4.9710600000000001E-2</v>
      </c>
      <c r="BA73" s="24">
        <v>-4.7088199999999997E-2</v>
      </c>
      <c r="BB73" s="24">
        <v>-2.7866100000000001E-2</v>
      </c>
      <c r="BC73" s="24">
        <v>-1.3551799999999999E-2</v>
      </c>
      <c r="BD73" s="24">
        <v>-1.2068799999999999E-2</v>
      </c>
      <c r="BE73" s="24">
        <v>-2.24952E-2</v>
      </c>
      <c r="BF73" s="24">
        <v>-1.7951700000000001E-2</v>
      </c>
      <c r="BG73" s="24">
        <v>-1.8779299999999999E-2</v>
      </c>
      <c r="BH73" s="24">
        <v>-1.36957E-2</v>
      </c>
      <c r="BI73" s="24">
        <v>-1.9463999999999999E-2</v>
      </c>
      <c r="BJ73" s="24">
        <v>-1.8160699999999998E-2</v>
      </c>
      <c r="BK73" s="24">
        <v>2.44534E-2</v>
      </c>
      <c r="BL73" s="24">
        <v>1.7735000000000001E-2</v>
      </c>
      <c r="BM73" s="24">
        <v>1.3942100000000001E-2</v>
      </c>
      <c r="BN73" s="24">
        <v>-7.1006000000000003E-3</v>
      </c>
      <c r="BO73" s="24">
        <v>-1.8747199999999999E-2</v>
      </c>
      <c r="BP73" s="24">
        <v>-2.2000200000000001E-2</v>
      </c>
      <c r="BQ73" s="24">
        <v>-1.5897100000000001E-2</v>
      </c>
      <c r="BR73" s="24">
        <v>-9.2169000000000001E-3</v>
      </c>
      <c r="BS73" s="24">
        <v>-6.8599000000000004E-3</v>
      </c>
      <c r="BT73" s="24">
        <v>-6.0666000000000001E-3</v>
      </c>
      <c r="BU73" s="24">
        <v>1.31688E-2</v>
      </c>
      <c r="BV73" s="24">
        <v>-1.1002E-3</v>
      </c>
      <c r="BW73" s="24">
        <v>-3.04648E-2</v>
      </c>
      <c r="BX73" s="24">
        <v>-2.7415599999999998E-2</v>
      </c>
      <c r="BY73" s="24">
        <v>-2.5929899999999999E-2</v>
      </c>
      <c r="BZ73" s="24">
        <v>-1.0438599999999999E-2</v>
      </c>
      <c r="CA73" s="24">
        <v>-5.9221999999999999E-3</v>
      </c>
      <c r="CB73" s="24">
        <v>-4.0880999999999999E-3</v>
      </c>
      <c r="CC73" s="24">
        <v>-1.5119799999999999E-2</v>
      </c>
      <c r="CD73" s="24">
        <v>-9.7713999999999995E-3</v>
      </c>
      <c r="CE73" s="24">
        <v>-9.5409999999999991E-3</v>
      </c>
      <c r="CF73" s="24">
        <v>-1.7172000000000001E-3</v>
      </c>
      <c r="CG73" s="24">
        <v>-9.0626000000000005E-3</v>
      </c>
      <c r="CH73" s="24">
        <v>-8.6128000000000003E-3</v>
      </c>
      <c r="CI73" s="24">
        <v>3.5424999999999998E-2</v>
      </c>
      <c r="CJ73" s="24">
        <v>2.9603600000000001E-2</v>
      </c>
      <c r="CK73" s="24">
        <v>2.31249E-2</v>
      </c>
      <c r="CL73" s="24">
        <v>2.2985000000000002E-3</v>
      </c>
      <c r="CM73" s="24">
        <v>-9.2209000000000006E-3</v>
      </c>
      <c r="CN73" s="24">
        <v>-1.2629400000000001E-2</v>
      </c>
      <c r="CO73" s="24">
        <v>-5.0467999999999997E-3</v>
      </c>
      <c r="CP73" s="24">
        <v>7.4209999999999999E-4</v>
      </c>
      <c r="CQ73" s="24">
        <v>3.7839000000000002E-3</v>
      </c>
      <c r="CR73" s="24">
        <v>4.3883000000000004E-3</v>
      </c>
      <c r="CS73" s="24">
        <v>2.49873E-2</v>
      </c>
      <c r="CT73" s="24">
        <v>1.27782E-2</v>
      </c>
      <c r="CU73" s="24">
        <v>-1.8261400000000001E-2</v>
      </c>
      <c r="CV73" s="24">
        <v>-1.1974E-2</v>
      </c>
      <c r="CW73" s="24">
        <v>-1.1275800000000001E-2</v>
      </c>
      <c r="CX73" s="24">
        <v>1.6316E-3</v>
      </c>
      <c r="CY73" s="24">
        <v>1.7075E-3</v>
      </c>
      <c r="CZ73" s="24">
        <v>3.8926E-3</v>
      </c>
      <c r="DA73" s="24">
        <v>-7.7443E-3</v>
      </c>
      <c r="DB73" s="24">
        <v>-1.591E-3</v>
      </c>
      <c r="DC73" s="24">
        <v>-3.0279999999999999E-4</v>
      </c>
      <c r="DD73" s="24">
        <v>1.0261299999999999E-2</v>
      </c>
      <c r="DE73" s="24">
        <v>1.3388E-3</v>
      </c>
      <c r="DF73" s="24">
        <v>9.3510000000000002E-4</v>
      </c>
      <c r="DG73" s="24">
        <v>4.63965E-2</v>
      </c>
      <c r="DH73" s="24">
        <v>4.1472200000000001E-2</v>
      </c>
      <c r="DI73" s="24">
        <v>3.2307799999999998E-2</v>
      </c>
      <c r="DJ73" s="24">
        <v>1.1697600000000001E-2</v>
      </c>
      <c r="DK73" s="24">
        <v>3.054E-4</v>
      </c>
      <c r="DL73" s="24">
        <v>-3.2585000000000001E-3</v>
      </c>
      <c r="DM73" s="24">
        <v>5.8034000000000002E-3</v>
      </c>
      <c r="DN73" s="24">
        <v>1.07011E-2</v>
      </c>
      <c r="DO73" s="24">
        <v>1.44277E-2</v>
      </c>
      <c r="DP73" s="24">
        <v>1.4843200000000001E-2</v>
      </c>
      <c r="DQ73" s="24">
        <v>3.68058E-2</v>
      </c>
      <c r="DR73" s="24">
        <v>2.6656599999999999E-2</v>
      </c>
      <c r="DS73" s="24">
        <v>-6.0581000000000003E-3</v>
      </c>
      <c r="DT73" s="24">
        <v>3.4675000000000001E-3</v>
      </c>
      <c r="DU73" s="24">
        <v>3.3784000000000002E-3</v>
      </c>
      <c r="DV73" s="24">
        <v>1.3701899999999999E-2</v>
      </c>
      <c r="DW73" s="24">
        <v>1.27235E-2</v>
      </c>
      <c r="DX73" s="24">
        <v>1.5415399999999999E-2</v>
      </c>
      <c r="DY73" s="24">
        <v>2.9045999999999998E-3</v>
      </c>
      <c r="DZ73" s="24">
        <v>1.02202E-2</v>
      </c>
      <c r="EA73" s="24">
        <v>1.3035700000000001E-2</v>
      </c>
      <c r="EB73" s="24">
        <v>2.7556299999999999E-2</v>
      </c>
      <c r="EC73" s="24">
        <v>1.6356800000000001E-2</v>
      </c>
      <c r="ED73" s="24">
        <v>1.4720799999999999E-2</v>
      </c>
      <c r="EE73" s="24">
        <v>6.22377E-2</v>
      </c>
      <c r="EF73" s="24">
        <v>5.8608599999999997E-2</v>
      </c>
      <c r="EG73" s="24">
        <v>4.55664E-2</v>
      </c>
      <c r="EH73" s="24">
        <v>2.52684E-2</v>
      </c>
      <c r="EI73" s="24">
        <v>1.4059800000000001E-2</v>
      </c>
      <c r="EJ73" s="24">
        <v>1.0271600000000001E-2</v>
      </c>
      <c r="EK73" s="24">
        <v>2.14694E-2</v>
      </c>
      <c r="EL73" s="24">
        <v>2.50803E-2</v>
      </c>
      <c r="EM73" s="24">
        <v>2.9795599999999998E-2</v>
      </c>
      <c r="EN73" s="24">
        <v>2.99385E-2</v>
      </c>
      <c r="EO73" s="24">
        <v>5.3869899999999998E-2</v>
      </c>
      <c r="EP73" s="24">
        <v>4.6694899999999998E-2</v>
      </c>
      <c r="EQ73" s="24">
        <v>1.1561699999999999E-2</v>
      </c>
      <c r="ER73" s="24">
        <v>2.57626E-2</v>
      </c>
      <c r="ES73" s="24">
        <v>2.4536700000000002E-2</v>
      </c>
      <c r="ET73" s="24">
        <v>3.1129400000000002E-2</v>
      </c>
      <c r="EU73" s="24">
        <v>49.666670000000003</v>
      </c>
      <c r="EV73" s="24">
        <v>50.30556</v>
      </c>
      <c r="EW73" s="24">
        <v>50.375</v>
      </c>
      <c r="EX73" s="24">
        <v>50.625</v>
      </c>
      <c r="EY73" s="24">
        <v>51.52778</v>
      </c>
      <c r="EZ73" s="24">
        <v>52.97222</v>
      </c>
      <c r="FA73" s="24">
        <v>54.18056</v>
      </c>
      <c r="FB73" s="24">
        <v>55.09722</v>
      </c>
      <c r="FC73" s="24">
        <v>55.59722</v>
      </c>
      <c r="FD73" s="24">
        <v>56.583329999999997</v>
      </c>
      <c r="FE73" s="24">
        <v>56.40278</v>
      </c>
      <c r="FF73" s="24">
        <v>55.611109999999996</v>
      </c>
      <c r="FG73" s="24">
        <v>55.47222</v>
      </c>
      <c r="FH73" s="24">
        <v>55.958329999999997</v>
      </c>
      <c r="FI73" s="24">
        <v>56.40278</v>
      </c>
      <c r="FJ73" s="24">
        <v>56.40278</v>
      </c>
      <c r="FK73" s="24">
        <v>56.208329999999997</v>
      </c>
      <c r="FL73" s="24">
        <v>56.375</v>
      </c>
      <c r="FM73" s="24">
        <v>56.30556</v>
      </c>
      <c r="FN73" s="24">
        <v>55.5</v>
      </c>
      <c r="FO73" s="24">
        <v>54.958329999999997</v>
      </c>
      <c r="FP73" s="24">
        <v>55.013890000000004</v>
      </c>
      <c r="FQ73" s="24">
        <v>54.27778</v>
      </c>
      <c r="FR73" s="24">
        <v>53.375</v>
      </c>
      <c r="FS73" s="24">
        <v>0.23725740000000001</v>
      </c>
      <c r="FT73" s="24">
        <v>1.18694E-2</v>
      </c>
      <c r="FU73" s="24">
        <v>1.4461399999999999E-2</v>
      </c>
    </row>
    <row r="74" spans="1:177" x14ac:dyDescent="0.2">
      <c r="A74" s="14" t="s">
        <v>228</v>
      </c>
      <c r="B74" s="14" t="s">
        <v>0</v>
      </c>
      <c r="C74" s="14" t="s">
        <v>224</v>
      </c>
      <c r="D74" s="36" t="s">
        <v>252</v>
      </c>
      <c r="E74" s="25" t="s">
        <v>219</v>
      </c>
      <c r="F74" s="25">
        <v>755</v>
      </c>
      <c r="G74" s="24">
        <v>0.51209910000000003</v>
      </c>
      <c r="H74" s="24">
        <v>0.41532180000000002</v>
      </c>
      <c r="I74" s="24">
        <v>0.40355990000000003</v>
      </c>
      <c r="J74" s="24">
        <v>0.4353032</v>
      </c>
      <c r="K74" s="24">
        <v>0.44286779999999998</v>
      </c>
      <c r="L74" s="24">
        <v>0.49542589999999997</v>
      </c>
      <c r="M74" s="24">
        <v>0.60592380000000001</v>
      </c>
      <c r="N74" s="24">
        <v>0.70568280000000005</v>
      </c>
      <c r="O74" s="24">
        <v>0.62090719999999999</v>
      </c>
      <c r="P74" s="24">
        <v>0.63842840000000001</v>
      </c>
      <c r="Q74" s="24">
        <v>0.56210009999999999</v>
      </c>
      <c r="R74" s="24">
        <v>0.57830300000000001</v>
      </c>
      <c r="S74" s="24">
        <v>0.62232279999999995</v>
      </c>
      <c r="T74" s="24">
        <v>0.62842920000000002</v>
      </c>
      <c r="U74" s="24">
        <v>0.63533249999999997</v>
      </c>
      <c r="V74" s="24">
        <v>0.62144259999999996</v>
      </c>
      <c r="W74" s="24">
        <v>0.74372329999999998</v>
      </c>
      <c r="X74" s="24">
        <v>0.87132920000000003</v>
      </c>
      <c r="Y74" s="24">
        <v>1.0150749999999999</v>
      </c>
      <c r="Z74" s="24">
        <v>0.9797053</v>
      </c>
      <c r="AA74" s="24">
        <v>0.96580279999999996</v>
      </c>
      <c r="AB74" s="24">
        <v>0.91180799999999995</v>
      </c>
      <c r="AC74" s="24">
        <v>0.80848880000000001</v>
      </c>
      <c r="AD74" s="24">
        <v>0.72583299999999995</v>
      </c>
      <c r="AE74" s="24">
        <v>-0.1125794</v>
      </c>
      <c r="AF74" s="24">
        <v>-0.11400159999999999</v>
      </c>
      <c r="AG74" s="24">
        <v>-0.1057855</v>
      </c>
      <c r="AH74" s="24">
        <v>-7.7234399999999995E-2</v>
      </c>
      <c r="AI74" s="24">
        <v>-8.05863E-2</v>
      </c>
      <c r="AJ74" s="24">
        <v>-6.6646399999999995E-2</v>
      </c>
      <c r="AK74" s="24">
        <v>-8.6288900000000002E-2</v>
      </c>
      <c r="AL74" s="24">
        <v>-7.5971399999999994E-2</v>
      </c>
      <c r="AM74" s="24">
        <v>-1.26245E-2</v>
      </c>
      <c r="AN74" s="24">
        <v>4.8440000000000002E-3</v>
      </c>
      <c r="AO74" s="24">
        <v>-1.8370000000000001E-2</v>
      </c>
      <c r="AP74" s="24">
        <v>-2.30257E-2</v>
      </c>
      <c r="AQ74" s="24">
        <v>-3.1552499999999997E-2</v>
      </c>
      <c r="AR74" s="24">
        <v>-3.74472E-2</v>
      </c>
      <c r="AS74" s="24">
        <v>6.2994000000000001E-3</v>
      </c>
      <c r="AT74" s="24">
        <v>1.48626E-2</v>
      </c>
      <c r="AU74" s="24">
        <v>-1.36382E-2</v>
      </c>
      <c r="AV74" s="24">
        <v>-6.2399499999999997E-2</v>
      </c>
      <c r="AW74" s="24">
        <v>-7.0865800000000007E-2</v>
      </c>
      <c r="AX74" s="24">
        <v>-0.1116861</v>
      </c>
      <c r="AY74" s="24">
        <v>-0.1248232</v>
      </c>
      <c r="AZ74" s="24">
        <v>-9.7808500000000007E-2</v>
      </c>
      <c r="BA74" s="24">
        <v>-0.1291736</v>
      </c>
      <c r="BB74" s="24">
        <v>-9.0670399999999998E-2</v>
      </c>
      <c r="BC74" s="24">
        <v>-8.2148200000000005E-2</v>
      </c>
      <c r="BD74" s="24">
        <v>-8.4892899999999993E-2</v>
      </c>
      <c r="BE74" s="24">
        <v>-7.9541899999999999E-2</v>
      </c>
      <c r="BF74" s="24">
        <v>-5.2163000000000001E-2</v>
      </c>
      <c r="BG74" s="24">
        <v>-5.7665599999999997E-2</v>
      </c>
      <c r="BH74" s="24">
        <v>-4.1928600000000003E-2</v>
      </c>
      <c r="BI74" s="24">
        <v>-6.0530300000000002E-2</v>
      </c>
      <c r="BJ74" s="24">
        <v>-4.6774499999999997E-2</v>
      </c>
      <c r="BK74" s="24">
        <v>1.4386299999999999E-2</v>
      </c>
      <c r="BL74" s="24">
        <v>2.8692599999999999E-2</v>
      </c>
      <c r="BM74" s="24">
        <v>6.5726999999999999E-3</v>
      </c>
      <c r="BN74" s="24">
        <v>-3.68E-5</v>
      </c>
      <c r="BO74" s="24">
        <v>-9.3512000000000005E-3</v>
      </c>
      <c r="BP74" s="24">
        <v>-1.11799E-2</v>
      </c>
      <c r="BQ74" s="24">
        <v>3.1818300000000001E-2</v>
      </c>
      <c r="BR74" s="24">
        <v>3.8385799999999998E-2</v>
      </c>
      <c r="BS74" s="24">
        <v>9.9247999999999992E-3</v>
      </c>
      <c r="BT74" s="24">
        <v>-2.4829400000000001E-2</v>
      </c>
      <c r="BU74" s="24">
        <v>-3.0872900000000002E-2</v>
      </c>
      <c r="BV74" s="24">
        <v>-6.9554400000000002E-2</v>
      </c>
      <c r="BW74" s="24">
        <v>-9.2892799999999998E-2</v>
      </c>
      <c r="BX74" s="24">
        <v>-6.85418E-2</v>
      </c>
      <c r="BY74" s="24">
        <v>-9.8116099999999998E-2</v>
      </c>
      <c r="BZ74" s="24">
        <v>-6.0838700000000002E-2</v>
      </c>
      <c r="CA74" s="24">
        <v>-6.10717E-2</v>
      </c>
      <c r="CB74" s="24">
        <v>-6.4732300000000007E-2</v>
      </c>
      <c r="CC74" s="24">
        <v>-6.1365599999999999E-2</v>
      </c>
      <c r="CD74" s="24">
        <v>-3.4798700000000002E-2</v>
      </c>
      <c r="CE74" s="24">
        <v>-4.17907E-2</v>
      </c>
      <c r="CF74" s="24">
        <v>-2.48092E-2</v>
      </c>
      <c r="CG74" s="24">
        <v>-4.2689900000000003E-2</v>
      </c>
      <c r="CH74" s="24">
        <v>-2.6552900000000001E-2</v>
      </c>
      <c r="CI74" s="24">
        <v>3.3093900000000002E-2</v>
      </c>
      <c r="CJ74" s="24">
        <v>4.521E-2</v>
      </c>
      <c r="CK74" s="24">
        <v>2.3848100000000001E-2</v>
      </c>
      <c r="CL74" s="24">
        <v>1.5885199999999999E-2</v>
      </c>
      <c r="CM74" s="24">
        <v>6.0254000000000002E-3</v>
      </c>
      <c r="CN74" s="24">
        <v>7.0127999999999996E-3</v>
      </c>
      <c r="CO74" s="24">
        <v>4.9492599999999998E-2</v>
      </c>
      <c r="CP74" s="24">
        <v>5.4677900000000002E-2</v>
      </c>
      <c r="CQ74" s="24">
        <v>2.62445E-2</v>
      </c>
      <c r="CR74" s="24">
        <v>1.1915999999999999E-3</v>
      </c>
      <c r="CS74" s="24">
        <v>-3.1738999999999999E-3</v>
      </c>
      <c r="CT74" s="24">
        <v>-4.0374100000000003E-2</v>
      </c>
      <c r="CU74" s="24">
        <v>-7.0777900000000005E-2</v>
      </c>
      <c r="CV74" s="24">
        <v>-4.8271799999999997E-2</v>
      </c>
      <c r="CW74" s="24">
        <v>-7.6605699999999999E-2</v>
      </c>
      <c r="CX74" s="24">
        <v>-4.0177400000000002E-2</v>
      </c>
      <c r="CY74" s="24">
        <v>-3.9995200000000002E-2</v>
      </c>
      <c r="CZ74" s="24">
        <v>-4.4571699999999999E-2</v>
      </c>
      <c r="DA74" s="24">
        <v>-4.3189400000000003E-2</v>
      </c>
      <c r="DB74" s="24">
        <v>-1.74343E-2</v>
      </c>
      <c r="DC74" s="24">
        <v>-2.5915799999999999E-2</v>
      </c>
      <c r="DD74" s="24">
        <v>-7.6896999999999998E-3</v>
      </c>
      <c r="DE74" s="24">
        <v>-2.48495E-2</v>
      </c>
      <c r="DF74" s="24">
        <v>-6.3312000000000004E-3</v>
      </c>
      <c r="DG74" s="24">
        <v>5.18015E-2</v>
      </c>
      <c r="DH74" s="24">
        <v>6.1727400000000002E-2</v>
      </c>
      <c r="DI74" s="24">
        <v>4.1123399999999997E-2</v>
      </c>
      <c r="DJ74" s="24">
        <v>3.1807200000000001E-2</v>
      </c>
      <c r="DK74" s="24">
        <v>2.1402000000000001E-2</v>
      </c>
      <c r="DL74" s="24">
        <v>2.5205399999999999E-2</v>
      </c>
      <c r="DM74" s="24">
        <v>6.7166900000000002E-2</v>
      </c>
      <c r="DN74" s="24">
        <v>7.0969900000000002E-2</v>
      </c>
      <c r="DO74" s="24">
        <v>4.2564100000000001E-2</v>
      </c>
      <c r="DP74" s="24">
        <v>2.72126E-2</v>
      </c>
      <c r="DQ74" s="24">
        <v>2.4525100000000001E-2</v>
      </c>
      <c r="DR74" s="24">
        <v>-1.11938E-2</v>
      </c>
      <c r="DS74" s="24">
        <v>-4.8662999999999998E-2</v>
      </c>
      <c r="DT74" s="24">
        <v>-2.8001700000000001E-2</v>
      </c>
      <c r="DU74" s="24">
        <v>-5.50953E-2</v>
      </c>
      <c r="DV74" s="24">
        <v>-1.9516100000000002E-2</v>
      </c>
      <c r="DW74" s="24">
        <v>-9.5639999999999996E-3</v>
      </c>
      <c r="DX74" s="24">
        <v>-1.5462999999999999E-2</v>
      </c>
      <c r="DY74" s="24">
        <v>-1.6945700000000001E-2</v>
      </c>
      <c r="DZ74" s="24">
        <v>7.6369999999999997E-3</v>
      </c>
      <c r="EA74" s="24">
        <v>-2.9951000000000001E-3</v>
      </c>
      <c r="EB74" s="24">
        <v>1.7028100000000001E-2</v>
      </c>
      <c r="EC74" s="24">
        <v>9.0919999999999998E-4</v>
      </c>
      <c r="ED74" s="24">
        <v>2.2865699999999999E-2</v>
      </c>
      <c r="EE74" s="24">
        <v>7.8812300000000002E-2</v>
      </c>
      <c r="EF74" s="24">
        <v>8.5575999999999999E-2</v>
      </c>
      <c r="EG74" s="24">
        <v>6.6066200000000005E-2</v>
      </c>
      <c r="EH74" s="24">
        <v>5.4795999999999997E-2</v>
      </c>
      <c r="EI74" s="24">
        <v>4.36034E-2</v>
      </c>
      <c r="EJ74" s="24">
        <v>5.1472700000000003E-2</v>
      </c>
      <c r="EK74" s="24">
        <v>9.2685799999999999E-2</v>
      </c>
      <c r="EL74" s="24">
        <v>9.4493099999999997E-2</v>
      </c>
      <c r="EM74" s="24">
        <v>6.6127099999999994E-2</v>
      </c>
      <c r="EN74" s="24">
        <v>6.4782800000000001E-2</v>
      </c>
      <c r="EO74" s="24">
        <v>6.4518099999999995E-2</v>
      </c>
      <c r="EP74" s="24">
        <v>3.0937900000000001E-2</v>
      </c>
      <c r="EQ74" s="24">
        <v>-1.67326E-2</v>
      </c>
      <c r="ER74" s="24">
        <v>1.2649E-3</v>
      </c>
      <c r="ES74" s="24">
        <v>-2.4037800000000002E-2</v>
      </c>
      <c r="ET74" s="24">
        <v>1.03155E-2</v>
      </c>
      <c r="EU74" s="24">
        <v>57.227269999999997</v>
      </c>
      <c r="EV74" s="24">
        <v>56.681820000000002</v>
      </c>
      <c r="EW74" s="24">
        <v>55.825760000000002</v>
      </c>
      <c r="EX74" s="24">
        <v>55.674239999999998</v>
      </c>
      <c r="EY74" s="24">
        <v>55.295459999999999</v>
      </c>
      <c r="EZ74" s="24">
        <v>54.583329999999997</v>
      </c>
      <c r="FA74" s="24">
        <v>53.666670000000003</v>
      </c>
      <c r="FB74" s="24">
        <v>53.55303</v>
      </c>
      <c r="FC74" s="24">
        <v>53.628790000000002</v>
      </c>
      <c r="FD74" s="24">
        <v>53.462119999999999</v>
      </c>
      <c r="FE74" s="24">
        <v>54.356059999999999</v>
      </c>
      <c r="FF74" s="24">
        <v>54.909089999999999</v>
      </c>
      <c r="FG74" s="24">
        <v>53.613639999999997</v>
      </c>
      <c r="FH74" s="24">
        <v>53.333329999999997</v>
      </c>
      <c r="FI74" s="24">
        <v>52.037880000000001</v>
      </c>
      <c r="FJ74" s="24">
        <v>52.083329999999997</v>
      </c>
      <c r="FK74" s="24">
        <v>51.424239999999998</v>
      </c>
      <c r="FL74" s="24">
        <v>51.340910000000001</v>
      </c>
      <c r="FM74" s="24">
        <v>49.590910000000001</v>
      </c>
      <c r="FN74" s="24">
        <v>49.537880000000001</v>
      </c>
      <c r="FO74" s="24">
        <v>48.94697</v>
      </c>
      <c r="FP74" s="24">
        <v>48.613639999999997</v>
      </c>
      <c r="FQ74" s="24">
        <v>47.969700000000003</v>
      </c>
      <c r="FR74" s="24">
        <v>47.727269999999997</v>
      </c>
      <c r="FS74" s="24">
        <v>0.4901122</v>
      </c>
      <c r="FT74" s="24">
        <v>1.9613800000000001E-2</v>
      </c>
      <c r="FU74" s="24">
        <v>3.8460899999999999E-2</v>
      </c>
    </row>
    <row r="75" spans="1:177" x14ac:dyDescent="0.2">
      <c r="A75" s="14" t="s">
        <v>228</v>
      </c>
      <c r="B75" s="14" t="s">
        <v>0</v>
      </c>
      <c r="C75" s="14" t="s">
        <v>224</v>
      </c>
      <c r="D75" s="36" t="s">
        <v>252</v>
      </c>
      <c r="E75" s="25" t="s">
        <v>220</v>
      </c>
      <c r="F75" s="25">
        <v>427</v>
      </c>
      <c r="G75" s="24">
        <v>0.28456920000000002</v>
      </c>
      <c r="H75" s="24">
        <v>0.25295709999999999</v>
      </c>
      <c r="I75" s="24">
        <v>0.26354480000000002</v>
      </c>
      <c r="J75" s="24">
        <v>0.28673890000000002</v>
      </c>
      <c r="K75" s="24">
        <v>0.26162390000000002</v>
      </c>
      <c r="L75" s="24">
        <v>0.29142709999999999</v>
      </c>
      <c r="M75" s="24">
        <v>0.33466129999999999</v>
      </c>
      <c r="N75" s="24">
        <v>0.4500364</v>
      </c>
      <c r="O75" s="24">
        <v>0.38796000000000003</v>
      </c>
      <c r="P75" s="24">
        <v>0.36875590000000003</v>
      </c>
      <c r="Q75" s="24">
        <v>0.35016520000000001</v>
      </c>
      <c r="R75" s="24">
        <v>0.35578579999999999</v>
      </c>
      <c r="S75" s="24">
        <v>0.3721546</v>
      </c>
      <c r="T75" s="24">
        <v>0.38342710000000002</v>
      </c>
      <c r="U75" s="24">
        <v>0.37508000000000002</v>
      </c>
      <c r="V75" s="24">
        <v>0.35648829999999998</v>
      </c>
      <c r="W75" s="24">
        <v>0.40665950000000001</v>
      </c>
      <c r="X75" s="24">
        <v>0.46306540000000002</v>
      </c>
      <c r="Y75" s="24">
        <v>0.53731169999999995</v>
      </c>
      <c r="Z75" s="24">
        <v>0.53553709999999999</v>
      </c>
      <c r="AA75" s="24">
        <v>0.53719720000000004</v>
      </c>
      <c r="AB75" s="24">
        <v>0.53589799999999999</v>
      </c>
      <c r="AC75" s="24">
        <v>0.43617010000000001</v>
      </c>
      <c r="AD75" s="24">
        <v>0.3933258</v>
      </c>
      <c r="AE75" s="24">
        <v>-0.11070290000000001</v>
      </c>
      <c r="AF75" s="24">
        <v>-0.1202198</v>
      </c>
      <c r="AG75" s="24">
        <v>-9.7009600000000001E-2</v>
      </c>
      <c r="AH75" s="24">
        <v>-6.8667599999999995E-2</v>
      </c>
      <c r="AI75" s="24">
        <v>-6.8538399999999999E-2</v>
      </c>
      <c r="AJ75" s="24">
        <v>-5.81179E-2</v>
      </c>
      <c r="AK75" s="24">
        <v>-7.4285900000000002E-2</v>
      </c>
      <c r="AL75" s="24">
        <v>-6.8770999999999999E-2</v>
      </c>
      <c r="AM75" s="24">
        <v>-4.2968899999999997E-2</v>
      </c>
      <c r="AN75" s="24">
        <v>-1.49052E-2</v>
      </c>
      <c r="AO75" s="24">
        <v>-4.1211400000000002E-2</v>
      </c>
      <c r="AP75" s="24">
        <v>-2.0149799999999999E-2</v>
      </c>
      <c r="AQ75" s="24">
        <v>-1.6121699999999999E-2</v>
      </c>
      <c r="AR75" s="24">
        <v>-1.88626E-2</v>
      </c>
      <c r="AS75" s="24">
        <v>1.8630500000000001E-2</v>
      </c>
      <c r="AT75" s="24">
        <v>2.1736700000000001E-2</v>
      </c>
      <c r="AU75" s="24">
        <v>-1.1903499999999999E-2</v>
      </c>
      <c r="AV75" s="24">
        <v>-7.1618000000000001E-2</v>
      </c>
      <c r="AW75" s="24">
        <v>-0.1035683</v>
      </c>
      <c r="AX75" s="24">
        <v>-0.13080520000000001</v>
      </c>
      <c r="AY75" s="24">
        <v>-9.9606700000000006E-2</v>
      </c>
      <c r="AZ75" s="24">
        <v>-7.1878300000000006E-2</v>
      </c>
      <c r="BA75" s="24">
        <v>-0.1077053</v>
      </c>
      <c r="BB75" s="24">
        <v>-8.8738700000000004E-2</v>
      </c>
      <c r="BC75" s="24">
        <v>-7.9200099999999996E-2</v>
      </c>
      <c r="BD75" s="24">
        <v>-9.0757500000000005E-2</v>
      </c>
      <c r="BE75" s="24">
        <v>-7.0957000000000006E-2</v>
      </c>
      <c r="BF75" s="24">
        <v>-4.44704E-2</v>
      </c>
      <c r="BG75" s="24">
        <v>-4.84681E-2</v>
      </c>
      <c r="BH75" s="24">
        <v>-3.91723E-2</v>
      </c>
      <c r="BI75" s="24">
        <v>-5.1798200000000003E-2</v>
      </c>
      <c r="BJ75" s="24">
        <v>-4.0379199999999997E-2</v>
      </c>
      <c r="BK75" s="24">
        <v>-1.98067E-2</v>
      </c>
      <c r="BL75" s="24">
        <v>1.5858999999999999E-3</v>
      </c>
      <c r="BM75" s="24">
        <v>-1.8637000000000001E-2</v>
      </c>
      <c r="BN75" s="24">
        <v>-4.4769999999999999E-4</v>
      </c>
      <c r="BO75" s="24">
        <v>2.1735999999999999E-3</v>
      </c>
      <c r="BP75" s="24">
        <v>5.5845000000000001E-3</v>
      </c>
      <c r="BQ75" s="24">
        <v>4.0111599999999997E-2</v>
      </c>
      <c r="BR75" s="24">
        <v>4.1562599999999998E-2</v>
      </c>
      <c r="BS75" s="24">
        <v>7.2849999999999998E-3</v>
      </c>
      <c r="BT75" s="24">
        <v>-3.3432400000000001E-2</v>
      </c>
      <c r="BU75" s="24">
        <v>-6.3714000000000007E-2</v>
      </c>
      <c r="BV75" s="24">
        <v>-9.0008699999999997E-2</v>
      </c>
      <c r="BW75" s="24">
        <v>-7.0726700000000003E-2</v>
      </c>
      <c r="BX75" s="24">
        <v>-5.3276299999999999E-2</v>
      </c>
      <c r="BY75" s="24">
        <v>-8.4063899999999997E-2</v>
      </c>
      <c r="BZ75" s="24">
        <v>-6.2776600000000002E-2</v>
      </c>
      <c r="CA75" s="24">
        <v>-5.7381300000000003E-2</v>
      </c>
      <c r="CB75" s="24">
        <v>-7.0351999999999998E-2</v>
      </c>
      <c r="CC75" s="24">
        <v>-5.2913099999999998E-2</v>
      </c>
      <c r="CD75" s="24">
        <v>-2.77115E-2</v>
      </c>
      <c r="CE75" s="24">
        <v>-3.4567500000000001E-2</v>
      </c>
      <c r="CF75" s="24">
        <v>-2.60506E-2</v>
      </c>
      <c r="CG75" s="24">
        <v>-3.6223199999999997E-2</v>
      </c>
      <c r="CH75" s="24">
        <v>-2.07151E-2</v>
      </c>
      <c r="CI75" s="24">
        <v>-3.7647000000000002E-3</v>
      </c>
      <c r="CJ75" s="24">
        <v>1.30075E-2</v>
      </c>
      <c r="CK75" s="24">
        <v>-3.0019999999999999E-3</v>
      </c>
      <c r="CL75" s="24">
        <v>1.31979E-2</v>
      </c>
      <c r="CM75" s="24">
        <v>1.4844899999999999E-2</v>
      </c>
      <c r="CN75" s="24">
        <v>2.2516499999999998E-2</v>
      </c>
      <c r="CO75" s="24">
        <v>5.4989299999999998E-2</v>
      </c>
      <c r="CP75" s="24">
        <v>5.52939E-2</v>
      </c>
      <c r="CQ75" s="24">
        <v>2.0575E-2</v>
      </c>
      <c r="CR75" s="24">
        <v>-6.9851999999999996E-3</v>
      </c>
      <c r="CS75" s="24">
        <v>-3.6110999999999997E-2</v>
      </c>
      <c r="CT75" s="24">
        <v>-6.1753099999999998E-2</v>
      </c>
      <c r="CU75" s="24">
        <v>-5.0724499999999999E-2</v>
      </c>
      <c r="CV75" s="24">
        <v>-4.0392699999999997E-2</v>
      </c>
      <c r="CW75" s="24">
        <v>-6.7689899999999997E-2</v>
      </c>
      <c r="CX75" s="24">
        <v>-4.4795300000000003E-2</v>
      </c>
      <c r="CY75" s="24">
        <v>-3.5562499999999997E-2</v>
      </c>
      <c r="CZ75" s="24">
        <v>-4.9946499999999998E-2</v>
      </c>
      <c r="DA75" s="24">
        <v>-3.4869200000000003E-2</v>
      </c>
      <c r="DB75" s="24">
        <v>-1.09526E-2</v>
      </c>
      <c r="DC75" s="24">
        <v>-2.0667000000000001E-2</v>
      </c>
      <c r="DD75" s="24">
        <v>-1.29289E-2</v>
      </c>
      <c r="DE75" s="24">
        <v>-2.0648300000000001E-2</v>
      </c>
      <c r="DF75" s="24">
        <v>-1.0510000000000001E-3</v>
      </c>
      <c r="DG75" s="24">
        <v>1.2277400000000001E-2</v>
      </c>
      <c r="DH75" s="24">
        <v>2.4429200000000002E-2</v>
      </c>
      <c r="DI75" s="24">
        <v>1.2632900000000001E-2</v>
      </c>
      <c r="DJ75" s="24">
        <v>2.6843599999999999E-2</v>
      </c>
      <c r="DK75" s="24">
        <v>2.7516100000000002E-2</v>
      </c>
      <c r="DL75" s="24">
        <v>3.9448400000000002E-2</v>
      </c>
      <c r="DM75" s="24">
        <v>6.9866999999999999E-2</v>
      </c>
      <c r="DN75" s="24">
        <v>6.9025299999999998E-2</v>
      </c>
      <c r="DO75" s="24">
        <v>3.3864900000000003E-2</v>
      </c>
      <c r="DP75" s="24">
        <v>1.94621E-2</v>
      </c>
      <c r="DQ75" s="24">
        <v>-8.5079999999999999E-3</v>
      </c>
      <c r="DR75" s="24">
        <v>-3.3497499999999999E-2</v>
      </c>
      <c r="DS75" s="24">
        <v>-3.0722200000000002E-2</v>
      </c>
      <c r="DT75" s="24">
        <v>-2.7508999999999999E-2</v>
      </c>
      <c r="DU75" s="24">
        <v>-5.1315899999999998E-2</v>
      </c>
      <c r="DV75" s="24">
        <v>-2.6814000000000001E-2</v>
      </c>
      <c r="DW75" s="24">
        <v>-4.0596E-3</v>
      </c>
      <c r="DX75" s="24">
        <v>-2.0484200000000001E-2</v>
      </c>
      <c r="DY75" s="24">
        <v>-8.8167000000000002E-3</v>
      </c>
      <c r="DZ75" s="24">
        <v>1.3244499999999999E-2</v>
      </c>
      <c r="EA75" s="24">
        <v>-5.9670000000000003E-4</v>
      </c>
      <c r="EB75" s="24">
        <v>6.0166999999999998E-3</v>
      </c>
      <c r="EC75" s="24">
        <v>1.8393999999999999E-3</v>
      </c>
      <c r="ED75" s="24">
        <v>2.7340799999999998E-2</v>
      </c>
      <c r="EE75" s="24">
        <v>3.5439600000000002E-2</v>
      </c>
      <c r="EF75" s="24">
        <v>4.0920199999999997E-2</v>
      </c>
      <c r="EG75" s="24">
        <v>3.5207299999999997E-2</v>
      </c>
      <c r="EH75" s="24">
        <v>4.6545700000000002E-2</v>
      </c>
      <c r="EI75" s="24">
        <v>4.5811400000000002E-2</v>
      </c>
      <c r="EJ75" s="24">
        <v>6.3895499999999994E-2</v>
      </c>
      <c r="EK75" s="24">
        <v>9.1348100000000002E-2</v>
      </c>
      <c r="EL75" s="24">
        <v>8.8851200000000005E-2</v>
      </c>
      <c r="EM75" s="24">
        <v>5.3053400000000001E-2</v>
      </c>
      <c r="EN75" s="24">
        <v>5.7647700000000003E-2</v>
      </c>
      <c r="EO75" s="24">
        <v>3.1346300000000001E-2</v>
      </c>
      <c r="EP75" s="24">
        <v>7.2991000000000002E-3</v>
      </c>
      <c r="EQ75" s="24">
        <v>-1.8422E-3</v>
      </c>
      <c r="ER75" s="24">
        <v>-8.907E-3</v>
      </c>
      <c r="ES75" s="24">
        <v>-2.7674500000000001E-2</v>
      </c>
      <c r="ET75" s="24">
        <v>-8.5190000000000005E-4</v>
      </c>
      <c r="EU75" s="24">
        <v>57.970149999999997</v>
      </c>
      <c r="EV75" s="24">
        <v>57.223880000000001</v>
      </c>
      <c r="EW75" s="24">
        <v>56.597020000000001</v>
      </c>
      <c r="EX75" s="24">
        <v>56.194029999999998</v>
      </c>
      <c r="EY75" s="24">
        <v>55.850749999999998</v>
      </c>
      <c r="EZ75" s="24">
        <v>55.388060000000003</v>
      </c>
      <c r="FA75" s="24">
        <v>54.29851</v>
      </c>
      <c r="FB75" s="24">
        <v>54.35821</v>
      </c>
      <c r="FC75" s="24">
        <v>54.208950000000002</v>
      </c>
      <c r="FD75" s="24">
        <v>53.940300000000001</v>
      </c>
      <c r="FE75" s="24">
        <v>55.223880000000001</v>
      </c>
      <c r="FF75" s="24">
        <v>55.417909999999999</v>
      </c>
      <c r="FG75" s="24">
        <v>53.850749999999998</v>
      </c>
      <c r="FH75" s="24">
        <v>54.223880000000001</v>
      </c>
      <c r="FI75" s="24">
        <v>52.955219999999997</v>
      </c>
      <c r="FJ75" s="24">
        <v>53.089550000000003</v>
      </c>
      <c r="FK75" s="24">
        <v>52.044780000000003</v>
      </c>
      <c r="FL75" s="24">
        <v>51.895519999999998</v>
      </c>
      <c r="FM75" s="24">
        <v>50.104480000000002</v>
      </c>
      <c r="FN75" s="24">
        <v>50.686570000000003</v>
      </c>
      <c r="FO75" s="24">
        <v>50.462690000000002</v>
      </c>
      <c r="FP75" s="24">
        <v>50.029850000000003</v>
      </c>
      <c r="FQ75" s="24">
        <v>49.164180000000002</v>
      </c>
      <c r="FR75" s="24">
        <v>48.761189999999999</v>
      </c>
      <c r="FS75" s="24">
        <v>0.46502270000000001</v>
      </c>
      <c r="FT75" s="24">
        <v>1.63669E-2</v>
      </c>
      <c r="FU75" s="24">
        <v>3.95661E-2</v>
      </c>
    </row>
    <row r="76" spans="1:177" x14ac:dyDescent="0.2">
      <c r="A76" s="14" t="s">
        <v>228</v>
      </c>
      <c r="B76" s="14" t="s">
        <v>0</v>
      </c>
      <c r="C76" s="14" t="s">
        <v>224</v>
      </c>
      <c r="D76" s="36" t="s">
        <v>252</v>
      </c>
      <c r="E76" s="25" t="s">
        <v>221</v>
      </c>
      <c r="F76" s="25">
        <v>328</v>
      </c>
      <c r="G76" s="24">
        <v>0.2282537</v>
      </c>
      <c r="H76" s="24">
        <v>0.16364780000000001</v>
      </c>
      <c r="I76" s="24">
        <v>0.1447127</v>
      </c>
      <c r="J76" s="24">
        <v>0.15552270000000001</v>
      </c>
      <c r="K76" s="24">
        <v>0.18294260000000001</v>
      </c>
      <c r="L76" s="24">
        <v>0.20600479999999999</v>
      </c>
      <c r="M76" s="24">
        <v>0.27022279999999999</v>
      </c>
      <c r="N76" s="24">
        <v>0.26500249999999997</v>
      </c>
      <c r="O76" s="24">
        <v>0.23944650000000001</v>
      </c>
      <c r="P76" s="24">
        <v>0.2710341</v>
      </c>
      <c r="Q76" s="24">
        <v>0.21675169999999999</v>
      </c>
      <c r="R76" s="24">
        <v>0.2270935</v>
      </c>
      <c r="S76" s="24">
        <v>0.2511466</v>
      </c>
      <c r="T76" s="24">
        <v>0.24689739999999999</v>
      </c>
      <c r="U76" s="24">
        <v>0.25806109999999999</v>
      </c>
      <c r="V76" s="24">
        <v>0.2621695</v>
      </c>
      <c r="W76" s="24">
        <v>0.33072230000000002</v>
      </c>
      <c r="X76" s="24">
        <v>0.39992440000000001</v>
      </c>
      <c r="Y76" s="24">
        <v>0.47318890000000002</v>
      </c>
      <c r="Z76" s="24">
        <v>0.44075360000000002</v>
      </c>
      <c r="AA76" s="24">
        <v>0.42760500000000001</v>
      </c>
      <c r="AB76" s="24">
        <v>0.37938670000000002</v>
      </c>
      <c r="AC76" s="24">
        <v>0.37013069999999998</v>
      </c>
      <c r="AD76" s="24">
        <v>0.33091920000000002</v>
      </c>
      <c r="AE76" s="24">
        <v>-2.4345599999999998E-2</v>
      </c>
      <c r="AF76" s="24">
        <v>-2.2373400000000002E-2</v>
      </c>
      <c r="AG76" s="24">
        <v>-3.1983699999999997E-2</v>
      </c>
      <c r="AH76" s="24">
        <v>-2.9194899999999999E-2</v>
      </c>
      <c r="AI76" s="24">
        <v>-3.1525499999999998E-2</v>
      </c>
      <c r="AJ76" s="24">
        <v>-2.9344700000000001E-2</v>
      </c>
      <c r="AK76" s="24">
        <v>-3.24471E-2</v>
      </c>
      <c r="AL76" s="24">
        <v>-3.0391600000000001E-2</v>
      </c>
      <c r="AM76" s="24">
        <v>5.5972000000000001E-3</v>
      </c>
      <c r="AN76" s="24">
        <v>1.8525E-3</v>
      </c>
      <c r="AO76" s="24">
        <v>2.421E-4</v>
      </c>
      <c r="AP76" s="24">
        <v>-1.9613800000000001E-2</v>
      </c>
      <c r="AQ76" s="24">
        <v>-3.1733499999999998E-2</v>
      </c>
      <c r="AR76" s="24">
        <v>-3.7287800000000003E-2</v>
      </c>
      <c r="AS76" s="24">
        <v>-3.0484899999999999E-2</v>
      </c>
      <c r="AT76" s="24">
        <v>-2.2444800000000001E-2</v>
      </c>
      <c r="AU76" s="24">
        <v>-2.1229700000000001E-2</v>
      </c>
      <c r="AV76" s="24">
        <v>-1.9788900000000002E-2</v>
      </c>
      <c r="AW76" s="24">
        <v>1.495E-3</v>
      </c>
      <c r="AX76" s="24">
        <v>-1.8429299999999999E-2</v>
      </c>
      <c r="AY76" s="24">
        <v>-4.9673399999999999E-2</v>
      </c>
      <c r="AZ76" s="24">
        <v>-4.71105E-2</v>
      </c>
      <c r="BA76" s="24">
        <v>-4.5736800000000001E-2</v>
      </c>
      <c r="BB76" s="24">
        <v>-2.5952300000000001E-2</v>
      </c>
      <c r="BC76" s="24">
        <v>-1.39027E-2</v>
      </c>
      <c r="BD76" s="24">
        <v>-1.145E-2</v>
      </c>
      <c r="BE76" s="24">
        <v>-2.18888E-2</v>
      </c>
      <c r="BF76" s="24">
        <v>-1.7998199999999999E-2</v>
      </c>
      <c r="BG76" s="24">
        <v>-1.8880899999999999E-2</v>
      </c>
      <c r="BH76" s="24">
        <v>-1.29493E-2</v>
      </c>
      <c r="BI76" s="24">
        <v>-1.8210400000000002E-2</v>
      </c>
      <c r="BJ76" s="24">
        <v>-1.7323100000000001E-2</v>
      </c>
      <c r="BK76" s="24">
        <v>2.0614299999999999E-2</v>
      </c>
      <c r="BL76" s="24">
        <v>1.80974E-2</v>
      </c>
      <c r="BM76" s="24">
        <v>1.28109E-2</v>
      </c>
      <c r="BN76" s="24">
        <v>-6.7489000000000004E-3</v>
      </c>
      <c r="BO76" s="24">
        <v>-1.8694599999999999E-2</v>
      </c>
      <c r="BP76" s="24">
        <v>-2.44616E-2</v>
      </c>
      <c r="BQ76" s="24">
        <v>-1.5633899999999999E-2</v>
      </c>
      <c r="BR76" s="24">
        <v>-8.8135999999999996E-3</v>
      </c>
      <c r="BS76" s="24">
        <v>-6.6613000000000002E-3</v>
      </c>
      <c r="BT76" s="24">
        <v>-5.4789000000000001E-3</v>
      </c>
      <c r="BU76" s="24">
        <v>1.76714E-2</v>
      </c>
      <c r="BV76" s="24">
        <v>5.664E-4</v>
      </c>
      <c r="BW76" s="24">
        <v>-3.2970300000000001E-2</v>
      </c>
      <c r="BX76" s="24">
        <v>-2.59752E-2</v>
      </c>
      <c r="BY76" s="24">
        <v>-2.5679199999999999E-2</v>
      </c>
      <c r="BZ76" s="24">
        <v>-9.4313999999999995E-3</v>
      </c>
      <c r="CA76" s="24">
        <v>-6.6699999999999997E-3</v>
      </c>
      <c r="CB76" s="24">
        <v>-3.8844999999999999E-3</v>
      </c>
      <c r="CC76" s="24">
        <v>-1.48971E-2</v>
      </c>
      <c r="CD76" s="24">
        <v>-1.02434E-2</v>
      </c>
      <c r="CE76" s="24">
        <v>-1.0123200000000001E-2</v>
      </c>
      <c r="CF76" s="24">
        <v>-1.5939999999999999E-3</v>
      </c>
      <c r="CG76" s="24">
        <v>-8.3500999999999992E-3</v>
      </c>
      <c r="CH76" s="24">
        <v>-8.2719000000000004E-3</v>
      </c>
      <c r="CI76" s="24">
        <v>3.10151E-2</v>
      </c>
      <c r="CJ76" s="24">
        <v>2.9348599999999999E-2</v>
      </c>
      <c r="CK76" s="24">
        <v>2.1516E-2</v>
      </c>
      <c r="CL76" s="24">
        <v>2.1611999999999998E-3</v>
      </c>
      <c r="CM76" s="24">
        <v>-9.6638999999999996E-3</v>
      </c>
      <c r="CN76" s="24">
        <v>-1.55782E-2</v>
      </c>
      <c r="CO76" s="24">
        <v>-5.3482E-3</v>
      </c>
      <c r="CP76" s="24">
        <v>6.2730000000000001E-4</v>
      </c>
      <c r="CQ76" s="24">
        <v>3.4288000000000001E-3</v>
      </c>
      <c r="CR76" s="24">
        <v>4.4320999999999996E-3</v>
      </c>
      <c r="CS76" s="24">
        <v>2.8875000000000001E-2</v>
      </c>
      <c r="CT76" s="24">
        <v>1.37228E-2</v>
      </c>
      <c r="CU76" s="24">
        <v>-2.1401799999999999E-2</v>
      </c>
      <c r="CV76" s="24">
        <v>-1.1337E-2</v>
      </c>
      <c r="CW76" s="24">
        <v>-1.17874E-2</v>
      </c>
      <c r="CX76" s="24">
        <v>2.0108999999999999E-3</v>
      </c>
      <c r="CY76" s="24">
        <v>5.6280000000000002E-4</v>
      </c>
      <c r="CZ76" s="24">
        <v>3.6809999999999998E-3</v>
      </c>
      <c r="DA76" s="24">
        <v>-7.9053999999999999E-3</v>
      </c>
      <c r="DB76" s="24">
        <v>-2.4886000000000001E-3</v>
      </c>
      <c r="DC76" s="24">
        <v>-1.3656E-3</v>
      </c>
      <c r="DD76" s="24">
        <v>9.7613999999999999E-3</v>
      </c>
      <c r="DE76" s="24">
        <v>1.5100999999999999E-3</v>
      </c>
      <c r="DF76" s="24">
        <v>7.7930000000000002E-4</v>
      </c>
      <c r="DG76" s="24">
        <v>4.1415899999999999E-2</v>
      </c>
      <c r="DH76" s="24">
        <v>4.0599700000000002E-2</v>
      </c>
      <c r="DI76" s="24">
        <v>3.02212E-2</v>
      </c>
      <c r="DJ76" s="24">
        <v>1.10714E-2</v>
      </c>
      <c r="DK76" s="24">
        <v>-6.332E-4</v>
      </c>
      <c r="DL76" s="24">
        <v>-6.6949000000000002E-3</v>
      </c>
      <c r="DM76" s="24">
        <v>4.9376000000000003E-3</v>
      </c>
      <c r="DN76" s="24">
        <v>1.0068199999999999E-2</v>
      </c>
      <c r="DO76" s="24">
        <v>1.35189E-2</v>
      </c>
      <c r="DP76" s="24">
        <v>1.43432E-2</v>
      </c>
      <c r="DQ76" s="24">
        <v>4.0078700000000002E-2</v>
      </c>
      <c r="DR76" s="24">
        <v>2.6879299999999998E-2</v>
      </c>
      <c r="DS76" s="24">
        <v>-9.8332999999999997E-3</v>
      </c>
      <c r="DT76" s="24">
        <v>3.3011999999999998E-3</v>
      </c>
      <c r="DU76" s="24">
        <v>2.1044000000000002E-3</v>
      </c>
      <c r="DV76" s="24">
        <v>1.34532E-2</v>
      </c>
      <c r="DW76" s="24">
        <v>1.10057E-2</v>
      </c>
      <c r="DX76" s="24">
        <v>1.4604499999999999E-2</v>
      </c>
      <c r="DY76" s="24">
        <v>2.1895E-3</v>
      </c>
      <c r="DZ76" s="24">
        <v>8.7080999999999999E-3</v>
      </c>
      <c r="EA76" s="24">
        <v>1.1279000000000001E-2</v>
      </c>
      <c r="EB76" s="24">
        <v>2.6156700000000001E-2</v>
      </c>
      <c r="EC76" s="24">
        <v>1.5746799999999998E-2</v>
      </c>
      <c r="ED76" s="24">
        <v>1.38478E-2</v>
      </c>
      <c r="EE76" s="24">
        <v>5.6432900000000001E-2</v>
      </c>
      <c r="EF76" s="24">
        <v>5.6844600000000002E-2</v>
      </c>
      <c r="EG76" s="24">
        <v>4.2790000000000002E-2</v>
      </c>
      <c r="EH76" s="24">
        <v>2.3936200000000001E-2</v>
      </c>
      <c r="EI76" s="24">
        <v>1.24057E-2</v>
      </c>
      <c r="EJ76" s="24">
        <v>6.1313000000000001E-3</v>
      </c>
      <c r="EK76" s="24">
        <v>1.97886E-2</v>
      </c>
      <c r="EL76" s="24">
        <v>2.3699399999999999E-2</v>
      </c>
      <c r="EM76" s="24">
        <v>2.8087399999999998E-2</v>
      </c>
      <c r="EN76" s="24">
        <v>2.8653100000000001E-2</v>
      </c>
      <c r="EO76" s="24">
        <v>5.6254999999999999E-2</v>
      </c>
      <c r="EP76" s="24">
        <v>4.5874999999999999E-2</v>
      </c>
      <c r="EQ76" s="24">
        <v>6.8697999999999997E-3</v>
      </c>
      <c r="ER76" s="24">
        <v>2.44364E-2</v>
      </c>
      <c r="ES76" s="24">
        <v>2.2162000000000001E-2</v>
      </c>
      <c r="ET76" s="24">
        <v>2.99741E-2</v>
      </c>
      <c r="EU76" s="24">
        <v>56.461539999999999</v>
      </c>
      <c r="EV76" s="24">
        <v>56.123080000000002</v>
      </c>
      <c r="EW76" s="24">
        <v>55.030769999999997</v>
      </c>
      <c r="EX76" s="24">
        <v>55.138460000000002</v>
      </c>
      <c r="EY76" s="24">
        <v>54.723080000000003</v>
      </c>
      <c r="EZ76" s="24">
        <v>53.75385</v>
      </c>
      <c r="FA76" s="24">
        <v>53.01538</v>
      </c>
      <c r="FB76" s="24">
        <v>52.723080000000003</v>
      </c>
      <c r="FC76" s="24">
        <v>53.030769999999997</v>
      </c>
      <c r="FD76" s="24">
        <v>52.969230000000003</v>
      </c>
      <c r="FE76" s="24">
        <v>53.461539999999999</v>
      </c>
      <c r="FF76" s="24">
        <v>54.384619999999998</v>
      </c>
      <c r="FG76" s="24">
        <v>53.369230000000002</v>
      </c>
      <c r="FH76" s="24">
        <v>52.415390000000002</v>
      </c>
      <c r="FI76" s="24">
        <v>51.092309999999998</v>
      </c>
      <c r="FJ76" s="24">
        <v>51.046149999999997</v>
      </c>
      <c r="FK76" s="24">
        <v>50.784610000000001</v>
      </c>
      <c r="FL76" s="24">
        <v>50.76923</v>
      </c>
      <c r="FM76" s="24">
        <v>49.061540000000001</v>
      </c>
      <c r="FN76" s="24">
        <v>48.353850000000001</v>
      </c>
      <c r="FO76" s="24">
        <v>47.384619999999998</v>
      </c>
      <c r="FP76" s="24">
        <v>47.153849999999998</v>
      </c>
      <c r="FQ76" s="24">
        <v>46.738460000000003</v>
      </c>
      <c r="FR76" s="24">
        <v>46.661540000000002</v>
      </c>
      <c r="FS76" s="24">
        <v>0.22491459999999999</v>
      </c>
      <c r="FT76" s="24">
        <v>1.12519E-2</v>
      </c>
      <c r="FU76" s="24">
        <v>1.37091E-2</v>
      </c>
    </row>
    <row r="77" spans="1:177" x14ac:dyDescent="0.2">
      <c r="A77" s="14" t="s">
        <v>228</v>
      </c>
      <c r="B77" s="14" t="s">
        <v>0</v>
      </c>
      <c r="C77" s="14" t="s">
        <v>224</v>
      </c>
      <c r="D77" s="36" t="s">
        <v>253</v>
      </c>
      <c r="E77" s="25" t="s">
        <v>219</v>
      </c>
      <c r="F77" s="25">
        <v>1130</v>
      </c>
      <c r="G77" s="24">
        <v>1.0995919999999999</v>
      </c>
      <c r="H77" s="24">
        <v>0.94868490000000005</v>
      </c>
      <c r="I77" s="24">
        <v>0.80982779999999999</v>
      </c>
      <c r="J77" s="24">
        <v>0.74676540000000002</v>
      </c>
      <c r="K77" s="24">
        <v>0.71595640000000005</v>
      </c>
      <c r="L77" s="24">
        <v>0.77424190000000004</v>
      </c>
      <c r="M77" s="24">
        <v>0.78844289999999995</v>
      </c>
      <c r="N77" s="24">
        <v>0.94616849999999997</v>
      </c>
      <c r="O77" s="24">
        <v>0.89502769999999998</v>
      </c>
      <c r="P77" s="24">
        <v>1.019093</v>
      </c>
      <c r="Q77" s="24">
        <v>1.1231679999999999</v>
      </c>
      <c r="R77" s="24">
        <v>1.156067</v>
      </c>
      <c r="S77" s="24">
        <v>1.2658849999999999</v>
      </c>
      <c r="T77" s="24">
        <v>1.3688880000000001</v>
      </c>
      <c r="U77" s="24">
        <v>1.4832399999999999</v>
      </c>
      <c r="V77" s="24">
        <v>1.4802580000000001</v>
      </c>
      <c r="W77" s="24">
        <v>1.595836</v>
      </c>
      <c r="X77" s="24">
        <v>1.6776249999999999</v>
      </c>
      <c r="Y77" s="24">
        <v>1.777668</v>
      </c>
      <c r="Z77" s="24">
        <v>1.672007</v>
      </c>
      <c r="AA77" s="24">
        <v>1.634881</v>
      </c>
      <c r="AB77" s="24">
        <v>1.667262</v>
      </c>
      <c r="AC77" s="24">
        <v>1.5108889999999999</v>
      </c>
      <c r="AD77" s="24">
        <v>1.282888</v>
      </c>
      <c r="AE77" s="24">
        <v>-0.1632382</v>
      </c>
      <c r="AF77" s="24">
        <v>-0.1872152</v>
      </c>
      <c r="AG77" s="24">
        <v>-0.1318204</v>
      </c>
      <c r="AH77" s="24">
        <v>-0.1519007</v>
      </c>
      <c r="AI77" s="24">
        <v>-0.1459558</v>
      </c>
      <c r="AJ77" s="24">
        <v>-0.14142199999999999</v>
      </c>
      <c r="AK77" s="24">
        <v>-0.14653849999999999</v>
      </c>
      <c r="AL77" s="24">
        <v>-6.1901400000000002E-2</v>
      </c>
      <c r="AM77" s="24">
        <v>-0.1205605</v>
      </c>
      <c r="AN77" s="24">
        <v>-5.6427900000000003E-2</v>
      </c>
      <c r="AO77" s="24">
        <v>-1.25466E-2</v>
      </c>
      <c r="AP77" s="24">
        <v>4.4908099999999999E-2</v>
      </c>
      <c r="AQ77" s="24">
        <v>8.1852999999999995E-2</v>
      </c>
      <c r="AR77" s="24">
        <v>4.60712E-2</v>
      </c>
      <c r="AS77" s="24">
        <v>9.6103400000000005E-2</v>
      </c>
      <c r="AT77" s="24">
        <v>8.9248300000000003E-2</v>
      </c>
      <c r="AU77" s="24">
        <v>8.2571000000000006E-2</v>
      </c>
      <c r="AV77" s="24">
        <v>4.4505999999999999E-3</v>
      </c>
      <c r="AW77" s="24">
        <v>-3.7398300000000002E-2</v>
      </c>
      <c r="AX77" s="24">
        <v>-2.41625E-2</v>
      </c>
      <c r="AY77" s="24">
        <v>-1.3820900000000001E-2</v>
      </c>
      <c r="AZ77" s="24">
        <v>-2.1122599999999998E-2</v>
      </c>
      <c r="BA77" s="24">
        <v>1.4922100000000001E-2</v>
      </c>
      <c r="BB77" s="24">
        <v>-4.38611E-2</v>
      </c>
      <c r="BC77" s="24">
        <v>-0.1147358</v>
      </c>
      <c r="BD77" s="24">
        <v>-0.13676940000000001</v>
      </c>
      <c r="BE77" s="24">
        <v>-8.6460899999999993E-2</v>
      </c>
      <c r="BF77" s="24">
        <v>-0.1092955</v>
      </c>
      <c r="BG77" s="24">
        <v>-0.1064673</v>
      </c>
      <c r="BH77" s="24">
        <v>-0.1053058</v>
      </c>
      <c r="BI77" s="24">
        <v>-0.110545</v>
      </c>
      <c r="BJ77" s="24">
        <v>-2.2760599999999999E-2</v>
      </c>
      <c r="BK77" s="24">
        <v>-7.8681000000000001E-2</v>
      </c>
      <c r="BL77" s="24">
        <v>-1.5472100000000001E-2</v>
      </c>
      <c r="BM77" s="24">
        <v>3.2135499999999997E-2</v>
      </c>
      <c r="BN77" s="24">
        <v>9.0705300000000003E-2</v>
      </c>
      <c r="BO77" s="24">
        <v>0.13048879999999999</v>
      </c>
      <c r="BP77" s="24">
        <v>0.1009709</v>
      </c>
      <c r="BQ77" s="24">
        <v>0.1540338</v>
      </c>
      <c r="BR77" s="24">
        <v>0.14853569999999999</v>
      </c>
      <c r="BS77" s="24">
        <v>0.14485129999999999</v>
      </c>
      <c r="BT77" s="24">
        <v>7.3191099999999995E-2</v>
      </c>
      <c r="BU77" s="24">
        <v>3.4673000000000002E-2</v>
      </c>
      <c r="BV77" s="24">
        <v>4.2562900000000001E-2</v>
      </c>
      <c r="BW77" s="24">
        <v>4.9634699999999997E-2</v>
      </c>
      <c r="BX77" s="24">
        <v>3.9527699999999999E-2</v>
      </c>
      <c r="BY77" s="24">
        <v>7.0434200000000002E-2</v>
      </c>
      <c r="BZ77" s="24">
        <v>7.7984999999999999E-3</v>
      </c>
      <c r="CA77" s="24">
        <v>-8.1143099999999996E-2</v>
      </c>
      <c r="CB77" s="24">
        <v>-0.1018308</v>
      </c>
      <c r="CC77" s="24">
        <v>-5.5044999999999997E-2</v>
      </c>
      <c r="CD77" s="24">
        <v>-7.9787300000000005E-2</v>
      </c>
      <c r="CE77" s="24">
        <v>-7.9117699999999999E-2</v>
      </c>
      <c r="CF77" s="24">
        <v>-8.0291799999999997E-2</v>
      </c>
      <c r="CG77" s="24">
        <v>-8.5615899999999995E-2</v>
      </c>
      <c r="CH77" s="24">
        <v>4.3480999999999997E-3</v>
      </c>
      <c r="CI77" s="24">
        <v>-4.9675400000000001E-2</v>
      </c>
      <c r="CJ77" s="24">
        <v>1.2893699999999999E-2</v>
      </c>
      <c r="CK77" s="24">
        <v>6.3082200000000005E-2</v>
      </c>
      <c r="CL77" s="24">
        <v>0.1224243</v>
      </c>
      <c r="CM77" s="24">
        <v>0.16417380000000001</v>
      </c>
      <c r="CN77" s="24">
        <v>0.13899429999999999</v>
      </c>
      <c r="CO77" s="24">
        <v>0.1941562</v>
      </c>
      <c r="CP77" s="24">
        <v>0.18959790000000001</v>
      </c>
      <c r="CQ77" s="24">
        <v>0.1879864</v>
      </c>
      <c r="CR77" s="24">
        <v>0.12080059999999999</v>
      </c>
      <c r="CS77" s="24">
        <v>8.4589300000000006E-2</v>
      </c>
      <c r="CT77" s="24">
        <v>8.87767E-2</v>
      </c>
      <c r="CU77" s="24">
        <v>9.3583799999999995E-2</v>
      </c>
      <c r="CV77" s="24">
        <v>8.1533800000000003E-2</v>
      </c>
      <c r="CW77" s="24">
        <v>0.1088818</v>
      </c>
      <c r="CX77" s="24">
        <v>4.3577699999999997E-2</v>
      </c>
      <c r="CY77" s="24">
        <v>-4.75504E-2</v>
      </c>
      <c r="CZ77" s="24">
        <v>-6.6892199999999999E-2</v>
      </c>
      <c r="DA77" s="24">
        <v>-2.36291E-2</v>
      </c>
      <c r="DB77" s="24">
        <v>-5.02791E-2</v>
      </c>
      <c r="DC77" s="24">
        <v>-5.1768099999999997E-2</v>
      </c>
      <c r="DD77" s="24">
        <v>-5.5277800000000002E-2</v>
      </c>
      <c r="DE77" s="24">
        <v>-6.0686900000000002E-2</v>
      </c>
      <c r="DF77" s="24">
        <v>3.1456900000000003E-2</v>
      </c>
      <c r="DG77" s="24">
        <v>-2.0669799999999999E-2</v>
      </c>
      <c r="DH77" s="24">
        <v>4.1259499999999998E-2</v>
      </c>
      <c r="DI77" s="24">
        <v>9.4029000000000001E-2</v>
      </c>
      <c r="DJ77" s="24">
        <v>0.15414330000000001</v>
      </c>
      <c r="DK77" s="24">
        <v>0.1978587</v>
      </c>
      <c r="DL77" s="24">
        <v>0.1770177</v>
      </c>
      <c r="DM77" s="24">
        <v>0.23427870000000001</v>
      </c>
      <c r="DN77" s="24">
        <v>0.23066020000000001</v>
      </c>
      <c r="DO77" s="24">
        <v>0.23112160000000001</v>
      </c>
      <c r="DP77" s="24">
        <v>0.16841010000000001</v>
      </c>
      <c r="DQ77" s="24">
        <v>0.13450570000000001</v>
      </c>
      <c r="DR77" s="24">
        <v>0.13499050000000001</v>
      </c>
      <c r="DS77" s="24">
        <v>0.13753299999999999</v>
      </c>
      <c r="DT77" s="24">
        <v>0.12354</v>
      </c>
      <c r="DU77" s="24">
        <v>0.1473293</v>
      </c>
      <c r="DV77" s="24">
        <v>7.9356899999999994E-2</v>
      </c>
      <c r="DW77" s="24">
        <v>9.5209999999999999E-4</v>
      </c>
      <c r="DX77" s="24">
        <v>-1.6446300000000001E-2</v>
      </c>
      <c r="DY77" s="24">
        <v>2.17304E-2</v>
      </c>
      <c r="DZ77" s="24">
        <v>-7.6740000000000003E-3</v>
      </c>
      <c r="EA77" s="24">
        <v>-1.22796E-2</v>
      </c>
      <c r="EB77" s="24">
        <v>-1.9161600000000001E-2</v>
      </c>
      <c r="EC77" s="24">
        <v>-2.4693400000000001E-2</v>
      </c>
      <c r="ED77" s="24">
        <v>7.0597599999999996E-2</v>
      </c>
      <c r="EE77" s="24">
        <v>2.1209700000000001E-2</v>
      </c>
      <c r="EF77" s="24">
        <v>8.2215300000000005E-2</v>
      </c>
      <c r="EG77" s="24">
        <v>0.1387111</v>
      </c>
      <c r="EH77" s="24">
        <v>0.19994049999999999</v>
      </c>
      <c r="EI77" s="24">
        <v>0.24649450000000001</v>
      </c>
      <c r="EJ77" s="24">
        <v>0.2319175</v>
      </c>
      <c r="EK77" s="24">
        <v>0.2922091</v>
      </c>
      <c r="EL77" s="24">
        <v>0.28994750000000002</v>
      </c>
      <c r="EM77" s="24">
        <v>0.29340189999999999</v>
      </c>
      <c r="EN77" s="24">
        <v>0.23715069999999999</v>
      </c>
      <c r="EO77" s="24">
        <v>0.20657700000000001</v>
      </c>
      <c r="EP77" s="24">
        <v>0.2017159</v>
      </c>
      <c r="EQ77" s="24">
        <v>0.20098859999999999</v>
      </c>
      <c r="ER77" s="24">
        <v>0.1841902</v>
      </c>
      <c r="ES77" s="24">
        <v>0.20284140000000001</v>
      </c>
      <c r="ET77" s="24">
        <v>0.13101640000000001</v>
      </c>
      <c r="EU77" s="24">
        <v>72.700680000000006</v>
      </c>
      <c r="EV77" s="24">
        <v>71.782309999999995</v>
      </c>
      <c r="EW77" s="24">
        <v>71.346940000000004</v>
      </c>
      <c r="EX77" s="24">
        <v>70.448980000000006</v>
      </c>
      <c r="EY77" s="24">
        <v>70.047619999999995</v>
      </c>
      <c r="EZ77" s="24">
        <v>69.925169999999994</v>
      </c>
      <c r="FA77" s="24">
        <v>69.217690000000005</v>
      </c>
      <c r="FB77" s="24">
        <v>70.884349999999998</v>
      </c>
      <c r="FC77" s="24">
        <v>73.414959999999994</v>
      </c>
      <c r="FD77" s="24">
        <v>77.197280000000006</v>
      </c>
      <c r="FE77" s="24">
        <v>78.136049999999997</v>
      </c>
      <c r="FF77" s="24">
        <v>80.068020000000004</v>
      </c>
      <c r="FG77" s="24">
        <v>81.666659999999993</v>
      </c>
      <c r="FH77" s="24">
        <v>82.340130000000002</v>
      </c>
      <c r="FI77" s="24">
        <v>83.673469999999995</v>
      </c>
      <c r="FJ77" s="24">
        <v>83.102040000000002</v>
      </c>
      <c r="FK77" s="24">
        <v>81.850340000000003</v>
      </c>
      <c r="FL77" s="24">
        <v>79.489800000000002</v>
      </c>
      <c r="FM77" s="24">
        <v>77.272109999999998</v>
      </c>
      <c r="FN77" s="24">
        <v>75.414959999999994</v>
      </c>
      <c r="FO77" s="24">
        <v>73.081630000000004</v>
      </c>
      <c r="FP77" s="24">
        <v>71.993189999999998</v>
      </c>
      <c r="FQ77" s="24">
        <v>71.503399999999999</v>
      </c>
      <c r="FR77" s="24">
        <v>71.034009999999995</v>
      </c>
      <c r="FS77" s="24">
        <v>1.0035339999999999</v>
      </c>
      <c r="FT77" s="24">
        <v>4.3118700000000003E-2</v>
      </c>
      <c r="FU77" s="24">
        <v>7.2162100000000007E-2</v>
      </c>
    </row>
    <row r="78" spans="1:177" x14ac:dyDescent="0.2">
      <c r="A78" s="14" t="s">
        <v>228</v>
      </c>
      <c r="B78" s="14" t="s">
        <v>0</v>
      </c>
      <c r="C78" s="14" t="s">
        <v>224</v>
      </c>
      <c r="D78" s="36" t="s">
        <v>253</v>
      </c>
      <c r="E78" s="25" t="s">
        <v>220</v>
      </c>
      <c r="F78" s="25">
        <v>652</v>
      </c>
      <c r="G78" s="24">
        <v>0.64380709999999997</v>
      </c>
      <c r="H78" s="24">
        <v>0.56556620000000002</v>
      </c>
      <c r="I78" s="24">
        <v>0.45905810000000002</v>
      </c>
      <c r="J78" s="24">
        <v>0.41596169999999999</v>
      </c>
      <c r="K78" s="24">
        <v>0.38512580000000002</v>
      </c>
      <c r="L78" s="24">
        <v>0.44541920000000002</v>
      </c>
      <c r="M78" s="24">
        <v>0.47788960000000003</v>
      </c>
      <c r="N78" s="24">
        <v>0.59569000000000005</v>
      </c>
      <c r="O78" s="24">
        <v>0.53304980000000002</v>
      </c>
      <c r="P78" s="24">
        <v>0.58765299999999998</v>
      </c>
      <c r="Q78" s="24">
        <v>0.59688249999999998</v>
      </c>
      <c r="R78" s="24">
        <v>0.56024280000000004</v>
      </c>
      <c r="S78" s="24">
        <v>0.64890479999999995</v>
      </c>
      <c r="T78" s="24">
        <v>0.67753169999999996</v>
      </c>
      <c r="U78" s="24">
        <v>0.70840020000000004</v>
      </c>
      <c r="V78" s="24">
        <v>0.74033329999999997</v>
      </c>
      <c r="W78" s="24">
        <v>0.79466789999999998</v>
      </c>
      <c r="X78" s="24">
        <v>0.87231389999999998</v>
      </c>
      <c r="Y78" s="24">
        <v>0.87788980000000005</v>
      </c>
      <c r="Z78" s="24">
        <v>0.77440169999999997</v>
      </c>
      <c r="AA78" s="24">
        <v>0.859236</v>
      </c>
      <c r="AB78" s="24">
        <v>0.84518680000000002</v>
      </c>
      <c r="AC78" s="24">
        <v>0.77382519999999999</v>
      </c>
      <c r="AD78" s="24">
        <v>0.64532449999999997</v>
      </c>
      <c r="AE78" s="24">
        <v>-9.04451E-2</v>
      </c>
      <c r="AF78" s="24">
        <v>-0.1147504</v>
      </c>
      <c r="AG78" s="24">
        <v>-7.8251299999999996E-2</v>
      </c>
      <c r="AH78" s="24">
        <v>-9.2683600000000005E-2</v>
      </c>
      <c r="AI78" s="24">
        <v>-6.8130499999999997E-2</v>
      </c>
      <c r="AJ78" s="24">
        <v>-7.2617799999999996E-2</v>
      </c>
      <c r="AK78" s="24">
        <v>-5.4640599999999998E-2</v>
      </c>
      <c r="AL78" s="24">
        <v>-5.4724999999999999E-3</v>
      </c>
      <c r="AM78" s="24">
        <v>-5.8802399999999998E-2</v>
      </c>
      <c r="AN78" s="24">
        <v>-3.2595499999999999E-2</v>
      </c>
      <c r="AO78" s="24">
        <v>-2.6982900000000001E-2</v>
      </c>
      <c r="AP78" s="24">
        <v>2.5477999999999998E-3</v>
      </c>
      <c r="AQ78" s="24">
        <v>1.57308E-2</v>
      </c>
      <c r="AR78" s="24">
        <v>-4.6062999999999998E-3</v>
      </c>
      <c r="AS78" s="24">
        <v>-2.1712800000000001E-2</v>
      </c>
      <c r="AT78" s="24">
        <v>1.25659E-2</v>
      </c>
      <c r="AU78" s="24">
        <v>4.9793799999999999E-2</v>
      </c>
      <c r="AV78" s="24">
        <v>-2.90604E-2</v>
      </c>
      <c r="AW78" s="24">
        <v>-4.8009700000000002E-2</v>
      </c>
      <c r="AX78" s="24">
        <v>-3.3096899999999999E-2</v>
      </c>
      <c r="AY78" s="24">
        <v>-1.9259399999999999E-2</v>
      </c>
      <c r="AZ78" s="24">
        <v>-4.9636000000000003E-3</v>
      </c>
      <c r="BA78" s="24">
        <v>1.9572099999999999E-2</v>
      </c>
      <c r="BB78" s="24">
        <v>-2.0003400000000001E-2</v>
      </c>
      <c r="BC78" s="24">
        <v>-5.3568499999999998E-2</v>
      </c>
      <c r="BD78" s="24">
        <v>-7.5140399999999996E-2</v>
      </c>
      <c r="BE78" s="24">
        <v>-4.33283E-2</v>
      </c>
      <c r="BF78" s="24">
        <v>-6.0818799999999999E-2</v>
      </c>
      <c r="BG78" s="24">
        <v>-4.1398999999999998E-2</v>
      </c>
      <c r="BH78" s="24">
        <v>-4.9336400000000002E-2</v>
      </c>
      <c r="BI78" s="24">
        <v>-3.2589E-2</v>
      </c>
      <c r="BJ78" s="24">
        <v>1.8769299999999999E-2</v>
      </c>
      <c r="BK78" s="24">
        <v>-3.1289600000000001E-2</v>
      </c>
      <c r="BL78" s="24">
        <v>-2.3915E-3</v>
      </c>
      <c r="BM78" s="24">
        <v>4.2440999999999998E-3</v>
      </c>
      <c r="BN78" s="24">
        <v>3.04865E-2</v>
      </c>
      <c r="BO78" s="24">
        <v>4.5797600000000001E-2</v>
      </c>
      <c r="BP78" s="24">
        <v>3.4014599999999999E-2</v>
      </c>
      <c r="BQ78" s="24">
        <v>2.3972899999999998E-2</v>
      </c>
      <c r="BR78" s="24">
        <v>5.7933199999999997E-2</v>
      </c>
      <c r="BS78" s="24">
        <v>9.9861099999999994E-2</v>
      </c>
      <c r="BT78" s="24">
        <v>3.04865E-2</v>
      </c>
      <c r="BU78" s="24">
        <v>1.3588899999999999E-2</v>
      </c>
      <c r="BV78" s="24">
        <v>2.2410300000000001E-2</v>
      </c>
      <c r="BW78" s="24">
        <v>3.1109899999999999E-2</v>
      </c>
      <c r="BX78" s="24">
        <v>3.5110299999999997E-2</v>
      </c>
      <c r="BY78" s="24">
        <v>5.6964500000000001E-2</v>
      </c>
      <c r="BZ78" s="24">
        <v>1.5995499999999999E-2</v>
      </c>
      <c r="CA78" s="24">
        <v>-2.8027900000000001E-2</v>
      </c>
      <c r="CB78" s="24">
        <v>-4.7706600000000002E-2</v>
      </c>
      <c r="CC78" s="24">
        <v>-1.91407E-2</v>
      </c>
      <c r="CD78" s="24">
        <v>-3.8749400000000003E-2</v>
      </c>
      <c r="CE78" s="24">
        <v>-2.28848E-2</v>
      </c>
      <c r="CF78" s="24">
        <v>-3.3211699999999997E-2</v>
      </c>
      <c r="CG78" s="24">
        <v>-1.73162E-2</v>
      </c>
      <c r="CH78" s="24">
        <v>3.5559100000000003E-2</v>
      </c>
      <c r="CI78" s="24">
        <v>-1.22343E-2</v>
      </c>
      <c r="CJ78" s="24">
        <v>1.8527700000000001E-2</v>
      </c>
      <c r="CK78" s="24">
        <v>2.58719E-2</v>
      </c>
      <c r="CL78" s="24">
        <v>4.9836699999999998E-2</v>
      </c>
      <c r="CM78" s="24">
        <v>6.6621700000000006E-2</v>
      </c>
      <c r="CN78" s="24">
        <v>6.0763299999999999E-2</v>
      </c>
      <c r="CO78" s="24">
        <v>5.56146E-2</v>
      </c>
      <c r="CP78" s="24">
        <v>8.9354500000000003E-2</v>
      </c>
      <c r="CQ78" s="24">
        <v>0.1345375</v>
      </c>
      <c r="CR78" s="24">
        <v>7.1728600000000003E-2</v>
      </c>
      <c r="CS78" s="24">
        <v>5.6251900000000001E-2</v>
      </c>
      <c r="CT78" s="24">
        <v>6.0854499999999999E-2</v>
      </c>
      <c r="CU78" s="24">
        <v>6.5995499999999999E-2</v>
      </c>
      <c r="CV78" s="24">
        <v>6.2865400000000002E-2</v>
      </c>
      <c r="CW78" s="24">
        <v>8.28623E-2</v>
      </c>
      <c r="CX78" s="24">
        <v>4.0928300000000001E-2</v>
      </c>
      <c r="CY78" s="24">
        <v>-2.4873E-3</v>
      </c>
      <c r="CZ78" s="24">
        <v>-2.0272800000000001E-2</v>
      </c>
      <c r="DA78" s="24">
        <v>5.0470000000000003E-3</v>
      </c>
      <c r="DB78" s="24">
        <v>-1.668E-2</v>
      </c>
      <c r="DC78" s="24">
        <v>-4.3705999999999997E-3</v>
      </c>
      <c r="DD78" s="24">
        <v>-1.7087000000000001E-2</v>
      </c>
      <c r="DE78" s="24">
        <v>-2.0433000000000001E-3</v>
      </c>
      <c r="DF78" s="24">
        <v>5.2348899999999997E-2</v>
      </c>
      <c r="DG78" s="24">
        <v>6.8209999999999998E-3</v>
      </c>
      <c r="DH78" s="24">
        <v>3.94469E-2</v>
      </c>
      <c r="DI78" s="24">
        <v>4.7499600000000003E-2</v>
      </c>
      <c r="DJ78" s="24">
        <v>6.9186999999999999E-2</v>
      </c>
      <c r="DK78" s="24">
        <v>8.7445800000000004E-2</v>
      </c>
      <c r="DL78" s="24">
        <v>8.7512000000000006E-2</v>
      </c>
      <c r="DM78" s="24">
        <v>8.7256399999999998E-2</v>
      </c>
      <c r="DN78" s="24">
        <v>0.1207758</v>
      </c>
      <c r="DO78" s="24">
        <v>0.169214</v>
      </c>
      <c r="DP78" s="24">
        <v>0.1129706</v>
      </c>
      <c r="DQ78" s="24">
        <v>9.89149E-2</v>
      </c>
      <c r="DR78" s="24">
        <v>9.9298700000000004E-2</v>
      </c>
      <c r="DS78" s="24">
        <v>0.1008811</v>
      </c>
      <c r="DT78" s="24">
        <v>9.0620500000000007E-2</v>
      </c>
      <c r="DU78" s="24">
        <v>0.1087601</v>
      </c>
      <c r="DV78" s="24">
        <v>6.5861100000000006E-2</v>
      </c>
      <c r="DW78" s="24">
        <v>3.4389299999999998E-2</v>
      </c>
      <c r="DX78" s="24">
        <v>1.9337300000000002E-2</v>
      </c>
      <c r="DY78" s="24">
        <v>3.9969999999999999E-2</v>
      </c>
      <c r="DZ78" s="24">
        <v>1.5184700000000001E-2</v>
      </c>
      <c r="EA78" s="24">
        <v>2.23609E-2</v>
      </c>
      <c r="EB78" s="24">
        <v>6.1944000000000001E-3</v>
      </c>
      <c r="EC78" s="24">
        <v>2.00083E-2</v>
      </c>
      <c r="ED78" s="24">
        <v>7.6590699999999998E-2</v>
      </c>
      <c r="EE78" s="24">
        <v>3.4333900000000001E-2</v>
      </c>
      <c r="EF78" s="24">
        <v>6.9650900000000002E-2</v>
      </c>
      <c r="EG78" s="24">
        <v>7.8726699999999997E-2</v>
      </c>
      <c r="EH78" s="24">
        <v>9.7125699999999995E-2</v>
      </c>
      <c r="EI78" s="24">
        <v>0.11751250000000001</v>
      </c>
      <c r="EJ78" s="24">
        <v>0.12613279999999999</v>
      </c>
      <c r="EK78" s="24">
        <v>0.13294210000000001</v>
      </c>
      <c r="EL78" s="24">
        <v>0.16614309999999999</v>
      </c>
      <c r="EM78" s="24">
        <v>0.21928130000000001</v>
      </c>
      <c r="EN78" s="24">
        <v>0.17251759999999999</v>
      </c>
      <c r="EO78" s="24">
        <v>0.1605135</v>
      </c>
      <c r="EP78" s="24">
        <v>0.154806</v>
      </c>
      <c r="EQ78" s="24">
        <v>0.15125050000000001</v>
      </c>
      <c r="ER78" s="24">
        <v>0.13069439999999999</v>
      </c>
      <c r="ES78" s="24">
        <v>0.14615239999999999</v>
      </c>
      <c r="ET78" s="24">
        <v>0.10186000000000001</v>
      </c>
      <c r="EU78" s="24">
        <v>73.024090000000001</v>
      </c>
      <c r="EV78" s="24">
        <v>72.120480000000001</v>
      </c>
      <c r="EW78" s="24">
        <v>71.493970000000004</v>
      </c>
      <c r="EX78" s="24">
        <v>71.012050000000002</v>
      </c>
      <c r="EY78" s="24">
        <v>70.469880000000003</v>
      </c>
      <c r="EZ78" s="24">
        <v>70.120480000000001</v>
      </c>
      <c r="FA78" s="24">
        <v>70.096379999999996</v>
      </c>
      <c r="FB78" s="24">
        <v>71.277109999999993</v>
      </c>
      <c r="FC78" s="24">
        <v>73.337350000000001</v>
      </c>
      <c r="FD78" s="24">
        <v>76.662649999999999</v>
      </c>
      <c r="FE78" s="24">
        <v>77.493970000000004</v>
      </c>
      <c r="FF78" s="24">
        <v>78.939760000000007</v>
      </c>
      <c r="FG78" s="24">
        <v>80.204819999999998</v>
      </c>
      <c r="FH78" s="24">
        <v>80.915660000000003</v>
      </c>
      <c r="FI78" s="24">
        <v>82.204819999999998</v>
      </c>
      <c r="FJ78" s="24">
        <v>81.626499999999993</v>
      </c>
      <c r="FK78" s="24">
        <v>80.542169999999999</v>
      </c>
      <c r="FL78" s="24">
        <v>77.843379999999996</v>
      </c>
      <c r="FM78" s="24">
        <v>76.31326</v>
      </c>
      <c r="FN78" s="24">
        <v>74.361440000000002</v>
      </c>
      <c r="FO78" s="24">
        <v>72.590360000000004</v>
      </c>
      <c r="FP78" s="24">
        <v>71.843379999999996</v>
      </c>
      <c r="FQ78" s="24">
        <v>71.156620000000004</v>
      </c>
      <c r="FR78" s="24">
        <v>71</v>
      </c>
      <c r="FS78" s="24">
        <v>0.70705649999999998</v>
      </c>
      <c r="FT78" s="24">
        <v>2.71343E-2</v>
      </c>
      <c r="FU78" s="24">
        <v>6.1976200000000002E-2</v>
      </c>
    </row>
    <row r="79" spans="1:177" x14ac:dyDescent="0.2">
      <c r="A79" s="14" t="s">
        <v>228</v>
      </c>
      <c r="B79" s="14" t="s">
        <v>0</v>
      </c>
      <c r="C79" s="14" t="s">
        <v>224</v>
      </c>
      <c r="D79" s="36" t="s">
        <v>253</v>
      </c>
      <c r="E79" s="25" t="s">
        <v>221</v>
      </c>
      <c r="F79" s="25">
        <v>478</v>
      </c>
      <c r="G79" s="24">
        <v>0.45938570000000001</v>
      </c>
      <c r="H79" s="24">
        <v>0.39035619999999999</v>
      </c>
      <c r="I79" s="24">
        <v>0.35243000000000002</v>
      </c>
      <c r="J79" s="24">
        <v>0.3316692</v>
      </c>
      <c r="K79" s="24">
        <v>0.32657370000000002</v>
      </c>
      <c r="L79" s="24">
        <v>0.32899590000000001</v>
      </c>
      <c r="M79" s="24">
        <v>0.31579950000000001</v>
      </c>
      <c r="N79" s="24">
        <v>0.35782920000000001</v>
      </c>
      <c r="O79" s="24">
        <v>0.3677356</v>
      </c>
      <c r="P79" s="24">
        <v>0.43230069999999998</v>
      </c>
      <c r="Q79" s="24">
        <v>0.51478460000000004</v>
      </c>
      <c r="R79" s="24">
        <v>0.56803269999999995</v>
      </c>
      <c r="S79" s="24">
        <v>0.58076760000000005</v>
      </c>
      <c r="T79" s="24">
        <v>0.66059650000000003</v>
      </c>
      <c r="U79" s="24">
        <v>0.73489420000000005</v>
      </c>
      <c r="V79" s="24">
        <v>0.70993240000000002</v>
      </c>
      <c r="W79" s="24">
        <v>0.77339590000000003</v>
      </c>
      <c r="X79" s="24">
        <v>0.79073879999999996</v>
      </c>
      <c r="Y79" s="24">
        <v>0.8905535</v>
      </c>
      <c r="Z79" s="24">
        <v>0.89236499999999996</v>
      </c>
      <c r="AA79" s="24">
        <v>0.77383069999999998</v>
      </c>
      <c r="AB79" s="24">
        <v>0.81328869999999998</v>
      </c>
      <c r="AC79" s="24">
        <v>0.72252939999999999</v>
      </c>
      <c r="AD79" s="24">
        <v>0.62329950000000001</v>
      </c>
      <c r="AE79" s="24">
        <v>-0.1026152</v>
      </c>
      <c r="AF79" s="24">
        <v>-0.10053239999999999</v>
      </c>
      <c r="AG79" s="24">
        <v>-8.2436099999999998E-2</v>
      </c>
      <c r="AH79" s="24">
        <v>-8.7249699999999999E-2</v>
      </c>
      <c r="AI79" s="24">
        <v>-0.10665280000000001</v>
      </c>
      <c r="AJ79" s="24">
        <v>-9.2202800000000001E-2</v>
      </c>
      <c r="AK79" s="24">
        <v>-0.1092288</v>
      </c>
      <c r="AL79" s="24">
        <v>-7.5666800000000006E-2</v>
      </c>
      <c r="AM79" s="24">
        <v>-8.4356899999999999E-2</v>
      </c>
      <c r="AN79" s="24">
        <v>-5.09381E-2</v>
      </c>
      <c r="AO79" s="24">
        <v>-2.6225800000000001E-2</v>
      </c>
      <c r="AP79" s="24">
        <v>-1.1717999999999999E-2</v>
      </c>
      <c r="AQ79" s="24">
        <v>-2.2499999999999999E-4</v>
      </c>
      <c r="AR79" s="24">
        <v>-1.38716E-2</v>
      </c>
      <c r="AS79" s="24">
        <v>4.2250999999999997E-2</v>
      </c>
      <c r="AT79" s="24">
        <v>9.9997000000000003E-3</v>
      </c>
      <c r="AU79" s="24">
        <v>-2.8867299999999999E-2</v>
      </c>
      <c r="AV79" s="24">
        <v>-2.05492E-2</v>
      </c>
      <c r="AW79" s="24">
        <v>-3.7950600000000001E-2</v>
      </c>
      <c r="AX79" s="24">
        <v>-3.1502599999999999E-2</v>
      </c>
      <c r="AY79" s="24">
        <v>-3.6003300000000002E-2</v>
      </c>
      <c r="AZ79" s="24">
        <v>-5.9071100000000001E-2</v>
      </c>
      <c r="BA79" s="24">
        <v>-5.0926199999999998E-2</v>
      </c>
      <c r="BB79" s="24">
        <v>-6.9065299999999996E-2</v>
      </c>
      <c r="BC79" s="24">
        <v>-7.0968100000000006E-2</v>
      </c>
      <c r="BD79" s="24">
        <v>-6.9045599999999999E-2</v>
      </c>
      <c r="BE79" s="24">
        <v>-5.3358200000000001E-2</v>
      </c>
      <c r="BF79" s="24">
        <v>-5.8790299999999997E-2</v>
      </c>
      <c r="BG79" s="24">
        <v>-7.7903799999999995E-2</v>
      </c>
      <c r="BH79" s="24">
        <v>-6.5021999999999996E-2</v>
      </c>
      <c r="BI79" s="24">
        <v>-8.1682900000000003E-2</v>
      </c>
      <c r="BJ79" s="24">
        <v>-4.5545099999999998E-2</v>
      </c>
      <c r="BK79" s="24">
        <v>-5.3242699999999997E-2</v>
      </c>
      <c r="BL79" s="24">
        <v>-2.3331000000000001E-2</v>
      </c>
      <c r="BM79" s="24">
        <v>5.6398999999999998E-3</v>
      </c>
      <c r="BN79" s="24">
        <v>2.4171999999999999E-2</v>
      </c>
      <c r="BO79" s="24">
        <v>3.7700400000000002E-2</v>
      </c>
      <c r="BP79" s="24">
        <v>2.5071199999999998E-2</v>
      </c>
      <c r="BQ79" s="24">
        <v>7.8186500000000006E-2</v>
      </c>
      <c r="BR79" s="24">
        <v>4.8322400000000001E-2</v>
      </c>
      <c r="BS79" s="24">
        <v>7.7837000000000002E-3</v>
      </c>
      <c r="BT79" s="24">
        <v>1.4814900000000001E-2</v>
      </c>
      <c r="BU79" s="24">
        <v>2.7809999999999998E-4</v>
      </c>
      <c r="BV79" s="24">
        <v>6.3255000000000004E-3</v>
      </c>
      <c r="BW79" s="24">
        <v>3.2894E-3</v>
      </c>
      <c r="BX79" s="24">
        <v>-1.4475999999999999E-2</v>
      </c>
      <c r="BY79" s="24">
        <v>-1.06219E-2</v>
      </c>
      <c r="BZ79" s="24">
        <v>-3.1904299999999997E-2</v>
      </c>
      <c r="CA79" s="24">
        <v>-4.90494E-2</v>
      </c>
      <c r="CB79" s="24">
        <v>-4.7237899999999999E-2</v>
      </c>
      <c r="CC79" s="24">
        <v>-3.3218900000000003E-2</v>
      </c>
      <c r="CD79" s="24">
        <v>-3.9079500000000003E-2</v>
      </c>
      <c r="CE79" s="24">
        <v>-5.7992299999999997E-2</v>
      </c>
      <c r="CF79" s="24">
        <v>-4.61967E-2</v>
      </c>
      <c r="CG79" s="24">
        <v>-6.2604699999999999E-2</v>
      </c>
      <c r="CH79" s="24">
        <v>-2.4682800000000001E-2</v>
      </c>
      <c r="CI79" s="24">
        <v>-3.1693199999999998E-2</v>
      </c>
      <c r="CJ79" s="24">
        <v>-4.2104000000000004E-3</v>
      </c>
      <c r="CK79" s="24">
        <v>2.7709999999999999E-2</v>
      </c>
      <c r="CL79" s="24">
        <v>4.9029299999999998E-2</v>
      </c>
      <c r="CM79" s="24">
        <v>6.3967499999999997E-2</v>
      </c>
      <c r="CN79" s="24">
        <v>5.20428E-2</v>
      </c>
      <c r="CO79" s="24">
        <v>0.10307529999999999</v>
      </c>
      <c r="CP79" s="24">
        <v>7.4864700000000006E-2</v>
      </c>
      <c r="CQ79" s="24">
        <v>3.3168099999999999E-2</v>
      </c>
      <c r="CR79" s="24">
        <v>3.93079E-2</v>
      </c>
      <c r="CS79" s="24">
        <v>2.67552E-2</v>
      </c>
      <c r="CT79" s="24">
        <v>3.2525100000000001E-2</v>
      </c>
      <c r="CU79" s="24">
        <v>3.0503300000000001E-2</v>
      </c>
      <c r="CV79" s="24">
        <v>1.6410399999999999E-2</v>
      </c>
      <c r="CW79" s="24">
        <v>1.7292700000000001E-2</v>
      </c>
      <c r="CX79" s="24">
        <v>-6.1666999999999998E-3</v>
      </c>
      <c r="CY79" s="24">
        <v>-2.7130700000000001E-2</v>
      </c>
      <c r="CZ79" s="24">
        <v>-2.54302E-2</v>
      </c>
      <c r="DA79" s="24">
        <v>-1.30797E-2</v>
      </c>
      <c r="DB79" s="24">
        <v>-1.9368699999999999E-2</v>
      </c>
      <c r="DC79" s="24">
        <v>-3.8080799999999998E-2</v>
      </c>
      <c r="DD79" s="24">
        <v>-2.7371400000000001E-2</v>
      </c>
      <c r="DE79" s="24">
        <v>-4.3526500000000003E-2</v>
      </c>
      <c r="DF79" s="24">
        <v>-3.8206E-3</v>
      </c>
      <c r="DG79" s="24">
        <v>-1.0143599999999999E-2</v>
      </c>
      <c r="DH79" s="24">
        <v>1.49103E-2</v>
      </c>
      <c r="DI79" s="24">
        <v>4.9780100000000001E-2</v>
      </c>
      <c r="DJ79" s="24">
        <v>7.3886599999999997E-2</v>
      </c>
      <c r="DK79" s="24">
        <v>9.0234499999999995E-2</v>
      </c>
      <c r="DL79" s="24">
        <v>7.9014399999999999E-2</v>
      </c>
      <c r="DM79" s="24">
        <v>0.1279642</v>
      </c>
      <c r="DN79" s="24">
        <v>0.10140689999999999</v>
      </c>
      <c r="DO79" s="24">
        <v>5.85525E-2</v>
      </c>
      <c r="DP79" s="24">
        <v>6.3800899999999994E-2</v>
      </c>
      <c r="DQ79" s="24">
        <v>5.32322E-2</v>
      </c>
      <c r="DR79" s="24">
        <v>5.8724699999999998E-2</v>
      </c>
      <c r="DS79" s="24">
        <v>5.7717299999999999E-2</v>
      </c>
      <c r="DT79" s="24">
        <v>4.7296900000000003E-2</v>
      </c>
      <c r="DU79" s="24">
        <v>4.5207299999999999E-2</v>
      </c>
      <c r="DV79" s="24">
        <v>1.9570899999999999E-2</v>
      </c>
      <c r="DW79" s="24">
        <v>4.5164000000000003E-3</v>
      </c>
      <c r="DX79" s="24">
        <v>6.0565999999999997E-3</v>
      </c>
      <c r="DY79" s="24">
        <v>1.5998200000000001E-2</v>
      </c>
      <c r="DZ79" s="24">
        <v>9.0906000000000008E-3</v>
      </c>
      <c r="EA79" s="24">
        <v>-9.3317000000000001E-3</v>
      </c>
      <c r="EB79" s="24">
        <v>-1.906E-4</v>
      </c>
      <c r="EC79" s="24">
        <v>-1.59807E-2</v>
      </c>
      <c r="ED79" s="24">
        <v>2.63012E-2</v>
      </c>
      <c r="EE79" s="24">
        <v>2.0970599999999999E-2</v>
      </c>
      <c r="EF79" s="24">
        <v>4.2517399999999997E-2</v>
      </c>
      <c r="EG79" s="24">
        <v>8.1645800000000004E-2</v>
      </c>
      <c r="EH79" s="24">
        <v>0.1097766</v>
      </c>
      <c r="EI79" s="24">
        <v>0.12815989999999999</v>
      </c>
      <c r="EJ79" s="24">
        <v>0.1179571</v>
      </c>
      <c r="EK79" s="24">
        <v>0.16389970000000001</v>
      </c>
      <c r="EL79" s="24">
        <v>0.13972960000000001</v>
      </c>
      <c r="EM79" s="24">
        <v>9.5203499999999996E-2</v>
      </c>
      <c r="EN79" s="24">
        <v>9.91649E-2</v>
      </c>
      <c r="EO79" s="24">
        <v>9.1460899999999998E-2</v>
      </c>
      <c r="EP79" s="24">
        <v>9.6552799999999994E-2</v>
      </c>
      <c r="EQ79" s="24">
        <v>9.7009999999999999E-2</v>
      </c>
      <c r="ER79" s="24">
        <v>9.1892000000000001E-2</v>
      </c>
      <c r="ES79" s="24">
        <v>8.5511500000000004E-2</v>
      </c>
      <c r="ET79" s="24">
        <v>5.6731900000000002E-2</v>
      </c>
      <c r="EU79" s="24">
        <v>72.28125</v>
      </c>
      <c r="EV79" s="24">
        <v>71.34375</v>
      </c>
      <c r="EW79" s="24">
        <v>71.15625</v>
      </c>
      <c r="EX79" s="24">
        <v>69.71875</v>
      </c>
      <c r="EY79" s="24">
        <v>69.5</v>
      </c>
      <c r="EZ79" s="24">
        <v>69.671880000000002</v>
      </c>
      <c r="FA79" s="24">
        <v>68.078130000000002</v>
      </c>
      <c r="FB79" s="24">
        <v>70.375</v>
      </c>
      <c r="FC79" s="24">
        <v>73.515630000000002</v>
      </c>
      <c r="FD79" s="24">
        <v>77.890630000000002</v>
      </c>
      <c r="FE79" s="24">
        <v>78.96875</v>
      </c>
      <c r="FF79" s="24">
        <v>81.53125</v>
      </c>
      <c r="FG79" s="24">
        <v>83.5625</v>
      </c>
      <c r="FH79" s="24">
        <v>84.1875</v>
      </c>
      <c r="FI79" s="24">
        <v>85.578130000000002</v>
      </c>
      <c r="FJ79" s="24">
        <v>85.015630000000002</v>
      </c>
      <c r="FK79" s="24">
        <v>83.546880000000002</v>
      </c>
      <c r="FL79" s="24">
        <v>81.625</v>
      </c>
      <c r="FM79" s="24">
        <v>78.515630000000002</v>
      </c>
      <c r="FN79" s="24">
        <v>76.78125</v>
      </c>
      <c r="FO79" s="24">
        <v>73.71875</v>
      </c>
      <c r="FP79" s="24">
        <v>72.1875</v>
      </c>
      <c r="FQ79" s="24">
        <v>71.953130000000002</v>
      </c>
      <c r="FR79" s="24">
        <v>71.078130000000002</v>
      </c>
      <c r="FS79" s="24">
        <v>0.70583830000000003</v>
      </c>
      <c r="FT79" s="24">
        <v>3.2941400000000003E-2</v>
      </c>
      <c r="FU79" s="24">
        <v>3.7937499999999999E-2</v>
      </c>
    </row>
    <row r="80" spans="1:177" x14ac:dyDescent="0.2">
      <c r="A80" s="14" t="s">
        <v>228</v>
      </c>
      <c r="B80" s="14" t="s">
        <v>0</v>
      </c>
      <c r="C80" s="14" t="s">
        <v>224</v>
      </c>
      <c r="D80" s="36" t="s">
        <v>254</v>
      </c>
      <c r="E80" s="25" t="s">
        <v>219</v>
      </c>
      <c r="F80" s="25">
        <v>1002</v>
      </c>
      <c r="G80" s="24">
        <v>0.8884493</v>
      </c>
      <c r="H80" s="24">
        <v>0.77718810000000005</v>
      </c>
      <c r="I80" s="24">
        <v>0.69840990000000003</v>
      </c>
      <c r="J80" s="24">
        <v>0.60550079999999995</v>
      </c>
      <c r="K80" s="24">
        <v>0.58181669999999996</v>
      </c>
      <c r="L80" s="24">
        <v>0.60615359999999996</v>
      </c>
      <c r="M80" s="24">
        <v>0.60700109999999996</v>
      </c>
      <c r="N80" s="24">
        <v>0.71901859999999995</v>
      </c>
      <c r="O80" s="24">
        <v>0.63434369999999995</v>
      </c>
      <c r="P80" s="24">
        <v>0.74003580000000002</v>
      </c>
      <c r="Q80" s="24">
        <v>0.80895879999999998</v>
      </c>
      <c r="R80" s="24">
        <v>0.82793989999999995</v>
      </c>
      <c r="S80" s="24">
        <v>1.0197769999999999</v>
      </c>
      <c r="T80" s="24">
        <v>1.0493209999999999</v>
      </c>
      <c r="U80" s="24">
        <v>1.1222000000000001</v>
      </c>
      <c r="V80" s="24">
        <v>1.2395290000000001</v>
      </c>
      <c r="W80" s="24">
        <v>1.5247230000000001</v>
      </c>
      <c r="X80" s="24">
        <v>1.6215520000000001</v>
      </c>
      <c r="Y80" s="24">
        <v>1.821269</v>
      </c>
      <c r="Z80" s="24">
        <v>1.8475539999999999</v>
      </c>
      <c r="AA80" s="24">
        <v>1.5691299999999999</v>
      </c>
      <c r="AB80" s="24">
        <v>1.5248949999999999</v>
      </c>
      <c r="AC80" s="24">
        <v>1.4284049999999999</v>
      </c>
      <c r="AD80" s="24">
        <v>1.158701</v>
      </c>
      <c r="AE80" s="24">
        <v>-0.13835800000000001</v>
      </c>
      <c r="AF80" s="24">
        <v>-0.1591351</v>
      </c>
      <c r="AG80" s="24">
        <v>-0.1155505</v>
      </c>
      <c r="AH80" s="24">
        <v>-0.1286388</v>
      </c>
      <c r="AI80" s="24">
        <v>-0.1235614</v>
      </c>
      <c r="AJ80" s="24">
        <v>-0.11706610000000001</v>
      </c>
      <c r="AK80" s="24">
        <v>-0.119935</v>
      </c>
      <c r="AL80" s="24">
        <v>-5.5440799999999998E-2</v>
      </c>
      <c r="AM80" s="24">
        <v>-9.80626E-2</v>
      </c>
      <c r="AN80" s="24">
        <v>-5.2106199999999998E-2</v>
      </c>
      <c r="AO80" s="24">
        <v>-2.1627199999999999E-2</v>
      </c>
      <c r="AP80" s="24">
        <v>1.8941E-2</v>
      </c>
      <c r="AQ80" s="24">
        <v>5.9259899999999997E-2</v>
      </c>
      <c r="AR80" s="24">
        <v>2.4148699999999999E-2</v>
      </c>
      <c r="AS80" s="24">
        <v>5.9950000000000003E-2</v>
      </c>
      <c r="AT80" s="24">
        <v>6.9781599999999999E-2</v>
      </c>
      <c r="AU80" s="24">
        <v>8.6134799999999997E-2</v>
      </c>
      <c r="AV80" s="24">
        <v>1.35923E-2</v>
      </c>
      <c r="AW80" s="24">
        <v>-2.15055E-2</v>
      </c>
      <c r="AX80" s="24">
        <v>-2.0484000000000001E-3</v>
      </c>
      <c r="AY80" s="24">
        <v>-5.4184000000000003E-3</v>
      </c>
      <c r="AZ80" s="24">
        <v>-1.64563E-2</v>
      </c>
      <c r="BA80" s="24">
        <v>1.9621199999999998E-2</v>
      </c>
      <c r="BB80" s="24">
        <v>-3.8175000000000001E-2</v>
      </c>
      <c r="BC80" s="24">
        <v>-9.5349600000000007E-2</v>
      </c>
      <c r="BD80" s="24">
        <v>-0.11440350000000001</v>
      </c>
      <c r="BE80" s="24">
        <v>-7.5329099999999996E-2</v>
      </c>
      <c r="BF80" s="24">
        <v>-9.0859700000000002E-2</v>
      </c>
      <c r="BG80" s="24">
        <v>-8.8546E-2</v>
      </c>
      <c r="BH80" s="24">
        <v>-8.5040900000000003E-2</v>
      </c>
      <c r="BI80" s="24">
        <v>-8.8018600000000002E-2</v>
      </c>
      <c r="BJ80" s="24">
        <v>-2.0733700000000001E-2</v>
      </c>
      <c r="BK80" s="24">
        <v>-6.0927000000000002E-2</v>
      </c>
      <c r="BL80" s="24">
        <v>-1.57897E-2</v>
      </c>
      <c r="BM80" s="24">
        <v>1.7993599999999998E-2</v>
      </c>
      <c r="BN80" s="24">
        <v>5.9550600000000002E-2</v>
      </c>
      <c r="BO80" s="24">
        <v>0.10238650000000001</v>
      </c>
      <c r="BP80" s="24">
        <v>7.28298E-2</v>
      </c>
      <c r="BQ80" s="24">
        <v>0.1113184</v>
      </c>
      <c r="BR80" s="24">
        <v>0.1223532</v>
      </c>
      <c r="BS80" s="24">
        <v>0.14136029999999999</v>
      </c>
      <c r="BT80" s="24">
        <v>7.4546299999999996E-2</v>
      </c>
      <c r="BU80" s="24">
        <v>4.2402000000000002E-2</v>
      </c>
      <c r="BV80" s="24">
        <v>5.7118700000000001E-2</v>
      </c>
      <c r="BW80" s="24">
        <v>5.08493E-2</v>
      </c>
      <c r="BX80" s="24">
        <v>3.7323799999999997E-2</v>
      </c>
      <c r="BY80" s="24">
        <v>6.8845199999999995E-2</v>
      </c>
      <c r="BZ80" s="24">
        <v>7.6328000000000003E-3</v>
      </c>
      <c r="CA80" s="24">
        <v>-6.5562099999999998E-2</v>
      </c>
      <c r="CB80" s="24">
        <v>-8.3422499999999997E-2</v>
      </c>
      <c r="CC80" s="24">
        <v>-4.7471800000000001E-2</v>
      </c>
      <c r="CD80" s="24">
        <v>-6.4694100000000004E-2</v>
      </c>
      <c r="CE80" s="24">
        <v>-6.4294400000000002E-2</v>
      </c>
      <c r="CF80" s="24">
        <v>-6.2860399999999997E-2</v>
      </c>
      <c r="CG80" s="24">
        <v>-6.59135E-2</v>
      </c>
      <c r="CH80" s="24">
        <v>3.3043E-3</v>
      </c>
      <c r="CI80" s="24">
        <v>-3.5207000000000002E-2</v>
      </c>
      <c r="CJ80" s="24">
        <v>9.3629999999999998E-3</v>
      </c>
      <c r="CK80" s="24">
        <v>4.54349E-2</v>
      </c>
      <c r="CL80" s="24">
        <v>8.7676599999999993E-2</v>
      </c>
      <c r="CM80" s="24">
        <v>0.13225580000000001</v>
      </c>
      <c r="CN80" s="24">
        <v>0.1065461</v>
      </c>
      <c r="CO80" s="24">
        <v>0.146896</v>
      </c>
      <c r="CP80" s="24">
        <v>0.15876419999999999</v>
      </c>
      <c r="CQ80" s="24">
        <v>0.1796093</v>
      </c>
      <c r="CR80" s="24">
        <v>0.1167629</v>
      </c>
      <c r="CS80" s="24">
        <v>8.6664099999999994E-2</v>
      </c>
      <c r="CT80" s="24">
        <v>9.8097599999999993E-2</v>
      </c>
      <c r="CU80" s="24">
        <v>8.98201E-2</v>
      </c>
      <c r="CV80" s="24">
        <v>7.4571700000000005E-2</v>
      </c>
      <c r="CW80" s="24">
        <v>0.1029376</v>
      </c>
      <c r="CX80" s="24">
        <v>3.9359199999999997E-2</v>
      </c>
      <c r="CY80" s="24">
        <v>-3.5774599999999997E-2</v>
      </c>
      <c r="CZ80" s="24">
        <v>-5.2441500000000002E-2</v>
      </c>
      <c r="DA80" s="24">
        <v>-1.96145E-2</v>
      </c>
      <c r="DB80" s="24">
        <v>-3.8528399999999997E-2</v>
      </c>
      <c r="DC80" s="24">
        <v>-4.0042800000000003E-2</v>
      </c>
      <c r="DD80" s="24">
        <v>-4.0679800000000002E-2</v>
      </c>
      <c r="DE80" s="24">
        <v>-4.3808300000000001E-2</v>
      </c>
      <c r="DF80" s="24">
        <v>2.73423E-2</v>
      </c>
      <c r="DG80" s="24">
        <v>-9.4870000000000006E-3</v>
      </c>
      <c r="DH80" s="24">
        <v>3.4515700000000003E-2</v>
      </c>
      <c r="DI80" s="24">
        <v>7.2876099999999999E-2</v>
      </c>
      <c r="DJ80" s="24">
        <v>0.11580260000000001</v>
      </c>
      <c r="DK80" s="24">
        <v>0.16212509999999999</v>
      </c>
      <c r="DL80" s="24">
        <v>0.14026240000000001</v>
      </c>
      <c r="DM80" s="24">
        <v>0.18247360000000001</v>
      </c>
      <c r="DN80" s="24">
        <v>0.19517509999999999</v>
      </c>
      <c r="DO80" s="24">
        <v>0.21785840000000001</v>
      </c>
      <c r="DP80" s="24">
        <v>0.15897939999999999</v>
      </c>
      <c r="DQ80" s="24">
        <v>0.13092619999999999</v>
      </c>
      <c r="DR80" s="24">
        <v>0.13907659999999999</v>
      </c>
      <c r="DS80" s="24">
        <v>0.12879099999999999</v>
      </c>
      <c r="DT80" s="24">
        <v>0.11181960000000001</v>
      </c>
      <c r="DU80" s="24">
        <v>0.13703009999999999</v>
      </c>
      <c r="DV80" s="24">
        <v>7.1085599999999999E-2</v>
      </c>
      <c r="DW80" s="24">
        <v>7.2338000000000003E-3</v>
      </c>
      <c r="DX80" s="24">
        <v>-7.7099000000000004E-3</v>
      </c>
      <c r="DY80" s="24">
        <v>2.0606900000000001E-2</v>
      </c>
      <c r="DZ80" s="24">
        <v>-7.4930000000000005E-4</v>
      </c>
      <c r="EA80" s="24">
        <v>-5.0273999999999996E-3</v>
      </c>
      <c r="EB80" s="24">
        <v>-8.6546000000000001E-3</v>
      </c>
      <c r="EC80" s="24">
        <v>-1.18919E-2</v>
      </c>
      <c r="ED80" s="24">
        <v>6.2049399999999998E-2</v>
      </c>
      <c r="EE80" s="24">
        <v>2.7648599999999999E-2</v>
      </c>
      <c r="EF80" s="24">
        <v>7.0832199999999998E-2</v>
      </c>
      <c r="EG80" s="24">
        <v>0.1124969</v>
      </c>
      <c r="EH80" s="24">
        <v>0.1564122</v>
      </c>
      <c r="EI80" s="24">
        <v>0.20525170000000001</v>
      </c>
      <c r="EJ80" s="24">
        <v>0.18894349999999999</v>
      </c>
      <c r="EK80" s="24">
        <v>0.23384199999999999</v>
      </c>
      <c r="EL80" s="24">
        <v>0.24774669999999999</v>
      </c>
      <c r="EM80" s="24">
        <v>0.27308389999999999</v>
      </c>
      <c r="EN80" s="24">
        <v>0.2199335</v>
      </c>
      <c r="EO80" s="24">
        <v>0.1948337</v>
      </c>
      <c r="EP80" s="24">
        <v>0.19824369999999999</v>
      </c>
      <c r="EQ80" s="24">
        <v>0.18505869999999999</v>
      </c>
      <c r="ER80" s="24">
        <v>0.16559969999999999</v>
      </c>
      <c r="ES80" s="24">
        <v>0.18625410000000001</v>
      </c>
      <c r="ET80" s="24">
        <v>0.11689339999999999</v>
      </c>
      <c r="EU80" s="24">
        <v>67.68571</v>
      </c>
      <c r="EV80" s="24">
        <v>66.75</v>
      </c>
      <c r="EW80" s="24">
        <v>66.078580000000002</v>
      </c>
      <c r="EX80" s="24">
        <v>65.171419999999998</v>
      </c>
      <c r="EY80" s="24">
        <v>64.657139999999998</v>
      </c>
      <c r="EZ80" s="24">
        <v>64.5</v>
      </c>
      <c r="FA80" s="24">
        <v>64.378569999999996</v>
      </c>
      <c r="FB80" s="24">
        <v>67.957149999999999</v>
      </c>
      <c r="FC80" s="24">
        <v>73.735720000000001</v>
      </c>
      <c r="FD80" s="24">
        <v>78.835719999999995</v>
      </c>
      <c r="FE80" s="24">
        <v>79.164280000000005</v>
      </c>
      <c r="FF80" s="24">
        <v>79.085719999999995</v>
      </c>
      <c r="FG80" s="24">
        <v>81.321430000000007</v>
      </c>
      <c r="FH80" s="24">
        <v>83.31429</v>
      </c>
      <c r="FI80" s="24">
        <v>86.45</v>
      </c>
      <c r="FJ80" s="24">
        <v>87.014279999999999</v>
      </c>
      <c r="FK80" s="24">
        <v>87.757140000000007</v>
      </c>
      <c r="FL80" s="24">
        <v>86.278570000000002</v>
      </c>
      <c r="FM80" s="24">
        <v>84.75</v>
      </c>
      <c r="FN80" s="24">
        <v>82.464290000000005</v>
      </c>
      <c r="FO80" s="24">
        <v>78.31429</v>
      </c>
      <c r="FP80" s="24">
        <v>74.464290000000005</v>
      </c>
      <c r="FQ80" s="24">
        <v>72.3</v>
      </c>
      <c r="FR80" s="24">
        <v>70.821430000000007</v>
      </c>
      <c r="FS80" s="24">
        <v>0.88985930000000002</v>
      </c>
      <c r="FT80" s="24">
        <v>3.8234499999999998E-2</v>
      </c>
      <c r="FU80" s="24">
        <v>6.3988000000000003E-2</v>
      </c>
    </row>
    <row r="81" spans="1:177" x14ac:dyDescent="0.2">
      <c r="A81" s="14" t="s">
        <v>228</v>
      </c>
      <c r="B81" s="14" t="s">
        <v>0</v>
      </c>
      <c r="C81" s="14" t="s">
        <v>224</v>
      </c>
      <c r="D81" s="36" t="s">
        <v>254</v>
      </c>
      <c r="E81" s="25" t="s">
        <v>220</v>
      </c>
      <c r="F81" s="25">
        <v>573</v>
      </c>
      <c r="G81" s="24">
        <v>0.4376507</v>
      </c>
      <c r="H81" s="24">
        <v>0.41140769999999999</v>
      </c>
      <c r="I81" s="24">
        <v>0.35370610000000002</v>
      </c>
      <c r="J81" s="24">
        <v>0.28615560000000001</v>
      </c>
      <c r="K81" s="24">
        <v>0.28032259999999998</v>
      </c>
      <c r="L81" s="24">
        <v>0.28994930000000002</v>
      </c>
      <c r="M81" s="24">
        <v>0.33286949999999998</v>
      </c>
      <c r="N81" s="24">
        <v>0.38314520000000002</v>
      </c>
      <c r="O81" s="24">
        <v>0.36965809999999999</v>
      </c>
      <c r="P81" s="24">
        <v>0.44354579999999999</v>
      </c>
      <c r="Q81" s="24">
        <v>0.48405589999999998</v>
      </c>
      <c r="R81" s="24">
        <v>0.47278720000000002</v>
      </c>
      <c r="S81" s="24">
        <v>0.51664509999999997</v>
      </c>
      <c r="T81" s="24">
        <v>0.50728799999999996</v>
      </c>
      <c r="U81" s="24">
        <v>0.54584920000000003</v>
      </c>
      <c r="V81" s="24">
        <v>0.592831</v>
      </c>
      <c r="W81" s="24">
        <v>0.81861450000000002</v>
      </c>
      <c r="X81" s="24">
        <v>0.84560840000000004</v>
      </c>
      <c r="Y81" s="24">
        <v>0.88410759999999999</v>
      </c>
      <c r="Z81" s="24">
        <v>0.85674600000000001</v>
      </c>
      <c r="AA81" s="24">
        <v>0.75595409999999996</v>
      </c>
      <c r="AB81" s="24">
        <v>0.75197650000000005</v>
      </c>
      <c r="AC81" s="24">
        <v>0.67029760000000005</v>
      </c>
      <c r="AD81" s="24">
        <v>0.54824720000000005</v>
      </c>
      <c r="AE81" s="24">
        <v>-7.3907299999999995E-2</v>
      </c>
      <c r="AF81" s="24">
        <v>-9.3623399999999996E-2</v>
      </c>
      <c r="AG81" s="24">
        <v>-6.6696400000000003E-2</v>
      </c>
      <c r="AH81" s="24">
        <v>-7.4056300000000005E-2</v>
      </c>
      <c r="AI81" s="24">
        <v>-5.6420699999999997E-2</v>
      </c>
      <c r="AJ81" s="24">
        <v>-5.62509E-2</v>
      </c>
      <c r="AK81" s="24">
        <v>-4.4863399999999998E-2</v>
      </c>
      <c r="AL81" s="24">
        <v>-1.3188500000000001E-2</v>
      </c>
      <c r="AM81" s="24">
        <v>-4.94099E-2</v>
      </c>
      <c r="AN81" s="24">
        <v>-3.0944599999999999E-2</v>
      </c>
      <c r="AO81" s="24">
        <v>-2.5469200000000001E-2</v>
      </c>
      <c r="AP81" s="24">
        <v>4.9790000000000001E-4</v>
      </c>
      <c r="AQ81" s="24">
        <v>8.3183000000000007E-3</v>
      </c>
      <c r="AR81" s="24">
        <v>-1.1953699999999999E-2</v>
      </c>
      <c r="AS81" s="24">
        <v>-2.5104700000000001E-2</v>
      </c>
      <c r="AT81" s="24">
        <v>4.0672E-3</v>
      </c>
      <c r="AU81" s="24">
        <v>6.4116099999999995E-2</v>
      </c>
      <c r="AV81" s="24">
        <v>-1.9044200000000001E-2</v>
      </c>
      <c r="AW81" s="24">
        <v>-3.4978299999999997E-2</v>
      </c>
      <c r="AX81" s="24">
        <v>-1.52424E-2</v>
      </c>
      <c r="AY81" s="24">
        <v>-1.6862200000000001E-2</v>
      </c>
      <c r="AZ81" s="24">
        <v>-3.6781000000000001E-3</v>
      </c>
      <c r="BA81" s="24">
        <v>1.61549E-2</v>
      </c>
      <c r="BB81" s="24">
        <v>-1.8777499999999999E-2</v>
      </c>
      <c r="BC81" s="24">
        <v>-4.1498899999999998E-2</v>
      </c>
      <c r="BD81" s="24">
        <v>-5.8812799999999998E-2</v>
      </c>
      <c r="BE81" s="24">
        <v>-3.6004800000000003E-2</v>
      </c>
      <c r="BF81" s="24">
        <v>-4.6052500000000003E-2</v>
      </c>
      <c r="BG81" s="24">
        <v>-3.2928100000000002E-2</v>
      </c>
      <c r="BH81" s="24">
        <v>-3.5790299999999997E-2</v>
      </c>
      <c r="BI81" s="24">
        <v>-2.5483700000000001E-2</v>
      </c>
      <c r="BJ81" s="24">
        <v>8.116E-3</v>
      </c>
      <c r="BK81" s="24">
        <v>-2.5230699999999998E-2</v>
      </c>
      <c r="BL81" s="24">
        <v>-4.4001999999999999E-3</v>
      </c>
      <c r="BM81" s="24">
        <v>1.9742000000000002E-3</v>
      </c>
      <c r="BN81" s="24">
        <v>2.5051400000000001E-2</v>
      </c>
      <c r="BO81" s="24">
        <v>3.4741899999999999E-2</v>
      </c>
      <c r="BP81" s="24">
        <v>2.19876E-2</v>
      </c>
      <c r="BQ81" s="24">
        <v>1.50454E-2</v>
      </c>
      <c r="BR81" s="24">
        <v>4.39376E-2</v>
      </c>
      <c r="BS81" s="24">
        <v>0.1081169</v>
      </c>
      <c r="BT81" s="24">
        <v>3.3287700000000003E-2</v>
      </c>
      <c r="BU81" s="24">
        <v>1.9156599999999999E-2</v>
      </c>
      <c r="BV81" s="24">
        <v>3.3539300000000001E-2</v>
      </c>
      <c r="BW81" s="24">
        <v>2.7404100000000001E-2</v>
      </c>
      <c r="BX81" s="24">
        <v>3.15403E-2</v>
      </c>
      <c r="BY81" s="24">
        <v>4.9016499999999998E-2</v>
      </c>
      <c r="BZ81" s="24">
        <v>1.2859600000000001E-2</v>
      </c>
      <c r="CA81" s="24">
        <v>-1.9053E-2</v>
      </c>
      <c r="CB81" s="24">
        <v>-3.4702999999999998E-2</v>
      </c>
      <c r="CC81" s="24">
        <v>-1.47479E-2</v>
      </c>
      <c r="CD81" s="24">
        <v>-2.6657199999999999E-2</v>
      </c>
      <c r="CE81" s="24">
        <v>-1.66572E-2</v>
      </c>
      <c r="CF81" s="24">
        <v>-2.16194E-2</v>
      </c>
      <c r="CG81" s="24">
        <v>-1.20614E-2</v>
      </c>
      <c r="CH81" s="24">
        <v>2.2871499999999999E-2</v>
      </c>
      <c r="CI81" s="24">
        <v>-8.4842000000000008E-3</v>
      </c>
      <c r="CJ81" s="24">
        <v>1.39843E-2</v>
      </c>
      <c r="CK81" s="24">
        <v>2.0981400000000001E-2</v>
      </c>
      <c r="CL81" s="24">
        <v>4.20571E-2</v>
      </c>
      <c r="CM81" s="24">
        <v>5.3042899999999997E-2</v>
      </c>
      <c r="CN81" s="24">
        <v>4.5495300000000002E-2</v>
      </c>
      <c r="CO81" s="24">
        <v>4.2853200000000001E-2</v>
      </c>
      <c r="CP81" s="24">
        <v>7.1551699999999996E-2</v>
      </c>
      <c r="CQ81" s="24">
        <v>0.13859170000000001</v>
      </c>
      <c r="CR81" s="24">
        <v>6.95326E-2</v>
      </c>
      <c r="CS81" s="24">
        <v>5.6650300000000001E-2</v>
      </c>
      <c r="CT81" s="24">
        <v>6.7325399999999994E-2</v>
      </c>
      <c r="CU81" s="24">
        <v>5.8062799999999998E-2</v>
      </c>
      <c r="CV81" s="24">
        <v>5.59324E-2</v>
      </c>
      <c r="CW81" s="24">
        <v>7.1776400000000004E-2</v>
      </c>
      <c r="CX81" s="24">
        <v>3.4771400000000001E-2</v>
      </c>
      <c r="CY81" s="24">
        <v>3.3930000000000002E-3</v>
      </c>
      <c r="CZ81" s="24">
        <v>-1.0593200000000001E-2</v>
      </c>
      <c r="DA81" s="24">
        <v>6.509E-3</v>
      </c>
      <c r="DB81" s="24">
        <v>-7.2617999999999997E-3</v>
      </c>
      <c r="DC81" s="24">
        <v>-3.8630000000000001E-4</v>
      </c>
      <c r="DD81" s="24">
        <v>-7.4485000000000003E-3</v>
      </c>
      <c r="DE81" s="24">
        <v>1.3609E-3</v>
      </c>
      <c r="DF81" s="24">
        <v>3.7626899999999998E-2</v>
      </c>
      <c r="DG81" s="24">
        <v>8.2623000000000002E-3</v>
      </c>
      <c r="DH81" s="24">
        <v>3.2368800000000003E-2</v>
      </c>
      <c r="DI81" s="24">
        <v>3.9988599999999999E-2</v>
      </c>
      <c r="DJ81" s="24">
        <v>5.9062700000000003E-2</v>
      </c>
      <c r="DK81" s="24">
        <v>7.1343799999999999E-2</v>
      </c>
      <c r="DL81" s="24">
        <v>6.9002999999999995E-2</v>
      </c>
      <c r="DM81" s="24">
        <v>7.0661100000000004E-2</v>
      </c>
      <c r="DN81" s="24">
        <v>9.9165799999999998E-2</v>
      </c>
      <c r="DO81" s="24">
        <v>0.16906660000000001</v>
      </c>
      <c r="DP81" s="24">
        <v>0.1057775</v>
      </c>
      <c r="DQ81" s="24">
        <v>9.4144099999999994E-2</v>
      </c>
      <c r="DR81" s="24">
        <v>0.1011114</v>
      </c>
      <c r="DS81" s="24">
        <v>8.8721499999999995E-2</v>
      </c>
      <c r="DT81" s="24">
        <v>8.0324499999999993E-2</v>
      </c>
      <c r="DU81" s="24">
        <v>9.4536300000000004E-2</v>
      </c>
      <c r="DV81" s="24">
        <v>5.6683200000000003E-2</v>
      </c>
      <c r="DW81" s="24">
        <v>3.5801399999999997E-2</v>
      </c>
      <c r="DX81" s="24">
        <v>2.42174E-2</v>
      </c>
      <c r="DY81" s="24">
        <v>3.72006E-2</v>
      </c>
      <c r="DZ81" s="24">
        <v>2.0742E-2</v>
      </c>
      <c r="EA81" s="24">
        <v>2.31063E-2</v>
      </c>
      <c r="EB81" s="24">
        <v>1.3011999999999999E-2</v>
      </c>
      <c r="EC81" s="24">
        <v>2.0740600000000001E-2</v>
      </c>
      <c r="ED81" s="24">
        <v>5.8931499999999998E-2</v>
      </c>
      <c r="EE81" s="24">
        <v>3.2441499999999998E-2</v>
      </c>
      <c r="EF81" s="24">
        <v>5.8913100000000003E-2</v>
      </c>
      <c r="EG81" s="24">
        <v>6.7432099999999995E-2</v>
      </c>
      <c r="EH81" s="24">
        <v>8.3616200000000002E-2</v>
      </c>
      <c r="EI81" s="24">
        <v>9.7767499999999993E-2</v>
      </c>
      <c r="EJ81" s="24">
        <v>0.1029443</v>
      </c>
      <c r="EK81" s="24">
        <v>0.1108112</v>
      </c>
      <c r="EL81" s="24">
        <v>0.1390362</v>
      </c>
      <c r="EM81" s="24">
        <v>0.21306739999999999</v>
      </c>
      <c r="EN81" s="24">
        <v>0.15810949999999999</v>
      </c>
      <c r="EO81" s="24">
        <v>0.14827899999999999</v>
      </c>
      <c r="EP81" s="24">
        <v>0.1498931</v>
      </c>
      <c r="EQ81" s="24">
        <v>0.13298779999999999</v>
      </c>
      <c r="ER81" s="24">
        <v>0.1155428</v>
      </c>
      <c r="ES81" s="24">
        <v>0.12739800000000001</v>
      </c>
      <c r="ET81" s="24">
        <v>8.8320300000000004E-2</v>
      </c>
      <c r="EU81" s="24">
        <v>67.105260000000001</v>
      </c>
      <c r="EV81" s="24">
        <v>66.11842</v>
      </c>
      <c r="EW81" s="24">
        <v>65.921049999999994</v>
      </c>
      <c r="EX81" s="24">
        <v>64.934209999999993</v>
      </c>
      <c r="EY81" s="24">
        <v>64.710530000000006</v>
      </c>
      <c r="EZ81" s="24">
        <v>64.697360000000003</v>
      </c>
      <c r="FA81" s="24">
        <v>64.486840000000001</v>
      </c>
      <c r="FB81" s="24">
        <v>67.61842</v>
      </c>
      <c r="FC81" s="24">
        <v>73.157899999999998</v>
      </c>
      <c r="FD81" s="24">
        <v>77.526309999999995</v>
      </c>
      <c r="FE81" s="24">
        <v>76.276309999999995</v>
      </c>
      <c r="FF81" s="24">
        <v>75.710530000000006</v>
      </c>
      <c r="FG81" s="24">
        <v>78.210530000000006</v>
      </c>
      <c r="FH81" s="24">
        <v>80.078950000000006</v>
      </c>
      <c r="FI81" s="24">
        <v>83.947360000000003</v>
      </c>
      <c r="FJ81" s="24">
        <v>84.394739999999999</v>
      </c>
      <c r="FK81" s="24">
        <v>85.223690000000005</v>
      </c>
      <c r="FL81" s="24">
        <v>84.092100000000002</v>
      </c>
      <c r="FM81" s="24">
        <v>82.710530000000006</v>
      </c>
      <c r="FN81" s="24">
        <v>81</v>
      </c>
      <c r="FO81" s="24">
        <v>77.092100000000002</v>
      </c>
      <c r="FP81" s="24">
        <v>73.684209999999993</v>
      </c>
      <c r="FQ81" s="24">
        <v>71.828950000000006</v>
      </c>
      <c r="FR81" s="24">
        <v>70.38158</v>
      </c>
      <c r="FS81" s="24">
        <v>0.62138550000000004</v>
      </c>
      <c r="FT81" s="24">
        <v>2.38465E-2</v>
      </c>
      <c r="FU81" s="24">
        <v>5.4466899999999999E-2</v>
      </c>
    </row>
    <row r="82" spans="1:177" x14ac:dyDescent="0.2">
      <c r="A82" s="14" t="s">
        <v>228</v>
      </c>
      <c r="B82" s="14" t="s">
        <v>0</v>
      </c>
      <c r="C82" s="14" t="s">
        <v>224</v>
      </c>
      <c r="D82" s="36" t="s">
        <v>254</v>
      </c>
      <c r="E82" s="25" t="s">
        <v>221</v>
      </c>
      <c r="F82" s="25">
        <v>429</v>
      </c>
      <c r="G82" s="24">
        <v>0.44042619999999999</v>
      </c>
      <c r="H82" s="24">
        <v>0.36519970000000002</v>
      </c>
      <c r="I82" s="24">
        <v>0.33902870000000002</v>
      </c>
      <c r="J82" s="24">
        <v>0.31272109999999997</v>
      </c>
      <c r="K82" s="24">
        <v>0.28965259999999998</v>
      </c>
      <c r="L82" s="24">
        <v>0.30652639999999998</v>
      </c>
      <c r="M82" s="24">
        <v>0.27002880000000001</v>
      </c>
      <c r="N82" s="24">
        <v>0.3274185</v>
      </c>
      <c r="O82" s="24">
        <v>0.26780169999999998</v>
      </c>
      <c r="P82" s="24">
        <v>0.2994946</v>
      </c>
      <c r="Q82" s="24">
        <v>0.32064320000000002</v>
      </c>
      <c r="R82" s="24">
        <v>0.33967330000000001</v>
      </c>
      <c r="S82" s="24">
        <v>0.47091369999999999</v>
      </c>
      <c r="T82" s="24">
        <v>0.51280210000000004</v>
      </c>
      <c r="U82" s="24">
        <v>0.54229780000000005</v>
      </c>
      <c r="V82" s="24">
        <v>0.6134406</v>
      </c>
      <c r="W82" s="24">
        <v>0.68455500000000002</v>
      </c>
      <c r="X82" s="24">
        <v>0.75697530000000002</v>
      </c>
      <c r="Y82" s="24">
        <v>0.91643399999999997</v>
      </c>
      <c r="Z82" s="24">
        <v>0.97205750000000002</v>
      </c>
      <c r="AA82" s="24">
        <v>0.7963867</v>
      </c>
      <c r="AB82" s="24">
        <v>0.75471739999999998</v>
      </c>
      <c r="AC82" s="24">
        <v>0.72664899999999999</v>
      </c>
      <c r="AD82" s="24">
        <v>0.58602100000000001</v>
      </c>
      <c r="AE82" s="24">
        <v>-9.5099799999999998E-2</v>
      </c>
      <c r="AF82" s="24">
        <v>-9.2024900000000007E-2</v>
      </c>
      <c r="AG82" s="24">
        <v>-7.6127600000000004E-2</v>
      </c>
      <c r="AH82" s="24">
        <v>-8.00791E-2</v>
      </c>
      <c r="AI82" s="24">
        <v>-9.5108200000000004E-2</v>
      </c>
      <c r="AJ82" s="24">
        <v>-8.4331600000000007E-2</v>
      </c>
      <c r="AK82" s="24">
        <v>-9.5375600000000005E-2</v>
      </c>
      <c r="AL82" s="24">
        <v>-6.8342700000000006E-2</v>
      </c>
      <c r="AM82" s="24">
        <v>-7.0345500000000005E-2</v>
      </c>
      <c r="AN82" s="24">
        <v>-4.4854600000000001E-2</v>
      </c>
      <c r="AO82" s="24">
        <v>-3.11471E-2</v>
      </c>
      <c r="AP82" s="24">
        <v>-2.5201500000000002E-2</v>
      </c>
      <c r="AQ82" s="24">
        <v>-5.7441999999999997E-3</v>
      </c>
      <c r="AR82" s="24">
        <v>-1.87581E-2</v>
      </c>
      <c r="AS82" s="24">
        <v>2.14728E-2</v>
      </c>
      <c r="AT82" s="24">
        <v>6.4736000000000004E-3</v>
      </c>
      <c r="AU82" s="24">
        <v>-2.6318100000000001E-2</v>
      </c>
      <c r="AV82" s="24">
        <v>-1.6091600000000001E-2</v>
      </c>
      <c r="AW82" s="24">
        <v>-3.0540100000000001E-2</v>
      </c>
      <c r="AX82" s="24">
        <v>-2.2034399999999999E-2</v>
      </c>
      <c r="AY82" s="24">
        <v>-2.8296499999999999E-2</v>
      </c>
      <c r="AZ82" s="24">
        <v>-5.2515300000000001E-2</v>
      </c>
      <c r="BA82" s="24">
        <v>-4.3834400000000003E-2</v>
      </c>
      <c r="BB82" s="24">
        <v>-6.22488E-2</v>
      </c>
      <c r="BC82" s="24">
        <v>-6.6696900000000003E-2</v>
      </c>
      <c r="BD82" s="24">
        <v>-6.3765799999999997E-2</v>
      </c>
      <c r="BE82" s="24">
        <v>-5.0030600000000001E-2</v>
      </c>
      <c r="BF82" s="24">
        <v>-5.4537200000000001E-2</v>
      </c>
      <c r="BG82" s="24">
        <v>-6.9306300000000001E-2</v>
      </c>
      <c r="BH82" s="24">
        <v>-5.99371E-2</v>
      </c>
      <c r="BI82" s="24">
        <v>-7.0653499999999994E-2</v>
      </c>
      <c r="BJ82" s="24">
        <v>-4.13088E-2</v>
      </c>
      <c r="BK82" s="24">
        <v>-4.2420899999999997E-2</v>
      </c>
      <c r="BL82" s="24">
        <v>-2.0077500000000002E-2</v>
      </c>
      <c r="BM82" s="24">
        <v>-2.5479999999999999E-3</v>
      </c>
      <c r="BN82" s="24">
        <v>7.0095000000000001E-3</v>
      </c>
      <c r="BO82" s="24">
        <v>2.8293499999999999E-2</v>
      </c>
      <c r="BP82" s="24">
        <v>1.6192600000000001E-2</v>
      </c>
      <c r="BQ82" s="24">
        <v>5.3724500000000001E-2</v>
      </c>
      <c r="BR82" s="24">
        <v>4.0867899999999999E-2</v>
      </c>
      <c r="BS82" s="24">
        <v>6.5757999999999997E-3</v>
      </c>
      <c r="BT82" s="24">
        <v>1.56472E-2</v>
      </c>
      <c r="BU82" s="24">
        <v>3.7697999999999998E-3</v>
      </c>
      <c r="BV82" s="24">
        <v>1.19159E-2</v>
      </c>
      <c r="BW82" s="24">
        <v>6.9683000000000002E-3</v>
      </c>
      <c r="BX82" s="24">
        <v>-1.24917E-2</v>
      </c>
      <c r="BY82" s="24">
        <v>-7.6616999999999996E-3</v>
      </c>
      <c r="BZ82" s="24">
        <v>-2.8897200000000001E-2</v>
      </c>
      <c r="CA82" s="24">
        <v>-4.70251E-2</v>
      </c>
      <c r="CB82" s="24">
        <v>-4.4193700000000002E-2</v>
      </c>
      <c r="CC82" s="24">
        <v>-3.1955799999999999E-2</v>
      </c>
      <c r="CD82" s="24">
        <v>-3.6846900000000002E-2</v>
      </c>
      <c r="CE82" s="24">
        <v>-5.14359E-2</v>
      </c>
      <c r="CF82" s="24">
        <v>-4.3041599999999999E-2</v>
      </c>
      <c r="CG82" s="24">
        <v>-5.3531000000000002E-2</v>
      </c>
      <c r="CH82" s="24">
        <v>-2.25851E-2</v>
      </c>
      <c r="CI82" s="24">
        <v>-2.3080400000000001E-2</v>
      </c>
      <c r="CJ82" s="24">
        <v>-2.9169E-3</v>
      </c>
      <c r="CK82" s="24">
        <v>1.7259699999999999E-2</v>
      </c>
      <c r="CL82" s="24">
        <v>2.93186E-2</v>
      </c>
      <c r="CM82" s="24">
        <v>5.1867900000000002E-2</v>
      </c>
      <c r="CN82" s="24">
        <v>4.0399299999999999E-2</v>
      </c>
      <c r="CO82" s="24">
        <v>7.6062000000000005E-2</v>
      </c>
      <c r="CP82" s="24">
        <v>6.4689300000000005E-2</v>
      </c>
      <c r="CQ82" s="24">
        <v>2.9357999999999999E-2</v>
      </c>
      <c r="CR82" s="24">
        <v>3.76294E-2</v>
      </c>
      <c r="CS82" s="24">
        <v>2.75327E-2</v>
      </c>
      <c r="CT82" s="24">
        <v>3.5429799999999997E-2</v>
      </c>
      <c r="CU82" s="24">
        <v>3.1392499999999997E-2</v>
      </c>
      <c r="CV82" s="24">
        <v>1.52286E-2</v>
      </c>
      <c r="CW82" s="24">
        <v>1.7391299999999998E-2</v>
      </c>
      <c r="CX82" s="24">
        <v>-5.7978999999999999E-3</v>
      </c>
      <c r="CY82" s="24">
        <v>-2.7353300000000001E-2</v>
      </c>
      <c r="CZ82" s="24">
        <v>-2.4621500000000001E-2</v>
      </c>
      <c r="DA82" s="24">
        <v>-1.3880999999999999E-2</v>
      </c>
      <c r="DB82" s="24">
        <v>-1.9156599999999999E-2</v>
      </c>
      <c r="DC82" s="24">
        <v>-3.3565499999999998E-2</v>
      </c>
      <c r="DD82" s="24">
        <v>-2.6146099999999999E-2</v>
      </c>
      <c r="DE82" s="24">
        <v>-3.6408599999999999E-2</v>
      </c>
      <c r="DF82" s="24">
        <v>-3.8614999999999999E-3</v>
      </c>
      <c r="DG82" s="24">
        <v>-3.7399E-3</v>
      </c>
      <c r="DH82" s="24">
        <v>1.42436E-2</v>
      </c>
      <c r="DI82" s="24">
        <v>3.70674E-2</v>
      </c>
      <c r="DJ82" s="24">
        <v>5.1627800000000001E-2</v>
      </c>
      <c r="DK82" s="24">
        <v>7.5442200000000001E-2</v>
      </c>
      <c r="DL82" s="24">
        <v>6.46061E-2</v>
      </c>
      <c r="DM82" s="24">
        <v>9.8399500000000001E-2</v>
      </c>
      <c r="DN82" s="24">
        <v>8.8510599999999995E-2</v>
      </c>
      <c r="DO82" s="24">
        <v>5.2140199999999998E-2</v>
      </c>
      <c r="DP82" s="24">
        <v>5.9611699999999997E-2</v>
      </c>
      <c r="DQ82" s="24">
        <v>5.1295599999999997E-2</v>
      </c>
      <c r="DR82" s="24">
        <v>5.8943700000000002E-2</v>
      </c>
      <c r="DS82" s="24">
        <v>5.58168E-2</v>
      </c>
      <c r="DT82" s="24">
        <v>4.2948899999999998E-2</v>
      </c>
      <c r="DU82" s="24">
        <v>4.24444E-2</v>
      </c>
      <c r="DV82" s="24">
        <v>1.7301299999999999E-2</v>
      </c>
      <c r="DW82" s="24">
        <v>1.0495999999999999E-3</v>
      </c>
      <c r="DX82" s="24">
        <v>3.6375999999999999E-3</v>
      </c>
      <c r="DY82" s="24">
        <v>1.2216100000000001E-2</v>
      </c>
      <c r="DZ82" s="24">
        <v>6.3853E-3</v>
      </c>
      <c r="EA82" s="24">
        <v>-7.7634999999999996E-3</v>
      </c>
      <c r="EB82" s="24">
        <v>-1.7516999999999999E-3</v>
      </c>
      <c r="EC82" s="24">
        <v>-1.16864E-2</v>
      </c>
      <c r="ED82" s="24">
        <v>2.3172499999999999E-2</v>
      </c>
      <c r="EE82" s="24">
        <v>2.41847E-2</v>
      </c>
      <c r="EF82" s="24">
        <v>3.9020800000000001E-2</v>
      </c>
      <c r="EG82" s="24">
        <v>6.5666600000000006E-2</v>
      </c>
      <c r="EH82" s="24">
        <v>8.3838700000000002E-2</v>
      </c>
      <c r="EI82" s="24">
        <v>0.1094799</v>
      </c>
      <c r="EJ82" s="24">
        <v>9.9556800000000001E-2</v>
      </c>
      <c r="EK82" s="24">
        <v>0.1306512</v>
      </c>
      <c r="EL82" s="24">
        <v>0.1229049</v>
      </c>
      <c r="EM82" s="24">
        <v>8.5034100000000001E-2</v>
      </c>
      <c r="EN82" s="24">
        <v>9.1350500000000001E-2</v>
      </c>
      <c r="EO82" s="24">
        <v>8.5605399999999998E-2</v>
      </c>
      <c r="EP82" s="24">
        <v>9.2894000000000004E-2</v>
      </c>
      <c r="EQ82" s="24">
        <v>9.1081499999999996E-2</v>
      </c>
      <c r="ER82" s="24">
        <v>8.2972500000000005E-2</v>
      </c>
      <c r="ES82" s="24">
        <v>7.8617000000000006E-2</v>
      </c>
      <c r="ET82" s="24">
        <v>5.0652900000000001E-2</v>
      </c>
      <c r="EU82" s="24">
        <v>68.375</v>
      </c>
      <c r="EV82" s="24">
        <v>67.5</v>
      </c>
      <c r="EW82" s="24">
        <v>66.265630000000002</v>
      </c>
      <c r="EX82" s="24">
        <v>65.453130000000002</v>
      </c>
      <c r="EY82" s="24">
        <v>64.59375</v>
      </c>
      <c r="EZ82" s="24">
        <v>64.265630000000002</v>
      </c>
      <c r="FA82" s="24">
        <v>64.25</v>
      </c>
      <c r="FB82" s="24">
        <v>68.359380000000002</v>
      </c>
      <c r="FC82" s="24">
        <v>74.421880000000002</v>
      </c>
      <c r="FD82" s="24">
        <v>80.390630000000002</v>
      </c>
      <c r="FE82" s="24">
        <v>82.59375</v>
      </c>
      <c r="FF82" s="24">
        <v>83.09375</v>
      </c>
      <c r="FG82" s="24">
        <v>85.015630000000002</v>
      </c>
      <c r="FH82" s="24">
        <v>87.15625</v>
      </c>
      <c r="FI82" s="24">
        <v>89.421880000000002</v>
      </c>
      <c r="FJ82" s="24">
        <v>90.125</v>
      </c>
      <c r="FK82" s="24">
        <v>90.765630000000002</v>
      </c>
      <c r="FL82" s="24">
        <v>88.875</v>
      </c>
      <c r="FM82" s="24">
        <v>87.171880000000002</v>
      </c>
      <c r="FN82" s="24">
        <v>84.203130000000002</v>
      </c>
      <c r="FO82" s="24">
        <v>79.765630000000002</v>
      </c>
      <c r="FP82" s="24">
        <v>75.390630000000002</v>
      </c>
      <c r="FQ82" s="24">
        <v>72.859380000000002</v>
      </c>
      <c r="FR82" s="24">
        <v>71.34375</v>
      </c>
      <c r="FS82" s="24">
        <v>0.63348249999999995</v>
      </c>
      <c r="FT82" s="24">
        <v>2.95646E-2</v>
      </c>
      <c r="FU82" s="24">
        <v>3.4048500000000002E-2</v>
      </c>
    </row>
    <row r="83" spans="1:177" x14ac:dyDescent="0.2">
      <c r="A83" s="14" t="s">
        <v>228</v>
      </c>
      <c r="B83" s="14" t="s">
        <v>0</v>
      </c>
      <c r="C83" s="14" t="s">
        <v>224</v>
      </c>
      <c r="D83" s="36" t="s">
        <v>255</v>
      </c>
      <c r="E83" s="25" t="s">
        <v>219</v>
      </c>
      <c r="F83" s="25">
        <v>860</v>
      </c>
      <c r="G83" s="24">
        <v>0.52998999999999996</v>
      </c>
      <c r="H83" s="24">
        <v>0.52935259999999995</v>
      </c>
      <c r="I83" s="24">
        <v>0.55100490000000002</v>
      </c>
      <c r="J83" s="24">
        <v>0.54194430000000005</v>
      </c>
      <c r="K83" s="24">
        <v>0.53466840000000004</v>
      </c>
      <c r="L83" s="24">
        <v>0.60928260000000001</v>
      </c>
      <c r="M83" s="24">
        <v>0.74989220000000001</v>
      </c>
      <c r="N83" s="24">
        <v>0.70545049999999998</v>
      </c>
      <c r="O83" s="24">
        <v>0.6953724</v>
      </c>
      <c r="P83" s="24">
        <v>0.60881130000000006</v>
      </c>
      <c r="Q83" s="24">
        <v>0.56012340000000005</v>
      </c>
      <c r="R83" s="24">
        <v>0.53159670000000003</v>
      </c>
      <c r="S83" s="24">
        <v>0.51377859999999997</v>
      </c>
      <c r="T83" s="24">
        <v>0.54534070000000001</v>
      </c>
      <c r="U83" s="24">
        <v>0.58801610000000004</v>
      </c>
      <c r="V83" s="24">
        <v>0.61228729999999998</v>
      </c>
      <c r="W83" s="24">
        <v>0.63727100000000003</v>
      </c>
      <c r="X83" s="24">
        <v>0.77588020000000002</v>
      </c>
      <c r="Y83" s="24">
        <v>1.0129779999999999</v>
      </c>
      <c r="Z83" s="24">
        <v>0.99989130000000004</v>
      </c>
      <c r="AA83" s="24">
        <v>0.9432471</v>
      </c>
      <c r="AB83" s="24">
        <v>0.85243080000000004</v>
      </c>
      <c r="AC83" s="24">
        <v>0.81650789999999995</v>
      </c>
      <c r="AD83" s="24">
        <v>0.77362149999999996</v>
      </c>
      <c r="AE83" s="24">
        <v>-0.12187630000000001</v>
      </c>
      <c r="AF83" s="24">
        <v>-0.13862659999999999</v>
      </c>
      <c r="AG83" s="24">
        <v>-0.13438369999999999</v>
      </c>
      <c r="AH83" s="24">
        <v>-9.1661000000000006E-2</v>
      </c>
      <c r="AI83" s="24">
        <v>-9.4644400000000004E-2</v>
      </c>
      <c r="AJ83" s="24">
        <v>-7.8166399999999997E-2</v>
      </c>
      <c r="AK83" s="24">
        <v>-0.1024955</v>
      </c>
      <c r="AL83" s="24">
        <v>-8.2835500000000006E-2</v>
      </c>
      <c r="AM83" s="24">
        <v>-1.50137E-2</v>
      </c>
      <c r="AN83" s="24">
        <v>-2.8671E-3</v>
      </c>
      <c r="AO83" s="24">
        <v>-2.4325300000000001E-2</v>
      </c>
      <c r="AP83" s="24">
        <v>-2.9720099999999999E-2</v>
      </c>
      <c r="AQ83" s="24">
        <v>-3.7829599999999998E-2</v>
      </c>
      <c r="AR83" s="24">
        <v>-4.45575E-2</v>
      </c>
      <c r="AS83" s="24">
        <v>-3.3936000000000001E-3</v>
      </c>
      <c r="AT83" s="24">
        <v>8.5199000000000004E-3</v>
      </c>
      <c r="AU83" s="24">
        <v>-2.2941300000000001E-2</v>
      </c>
      <c r="AV83" s="24">
        <v>-7.1373900000000004E-2</v>
      </c>
      <c r="AW83" s="24">
        <v>-8.0273399999999995E-2</v>
      </c>
      <c r="AX83" s="24">
        <v>-0.1224355</v>
      </c>
      <c r="AY83" s="24">
        <v>-0.13068640000000001</v>
      </c>
      <c r="AZ83" s="24">
        <v>-0.1015543</v>
      </c>
      <c r="BA83" s="24">
        <v>-0.13724420000000001</v>
      </c>
      <c r="BB83" s="24">
        <v>-0.1003378</v>
      </c>
      <c r="BC83" s="24">
        <v>-8.7212999999999999E-2</v>
      </c>
      <c r="BD83" s="24">
        <v>-0.1054696</v>
      </c>
      <c r="BE83" s="24">
        <v>-0.10449029999999999</v>
      </c>
      <c r="BF83" s="24">
        <v>-6.3102900000000003E-2</v>
      </c>
      <c r="BG83" s="24">
        <v>-6.8536E-2</v>
      </c>
      <c r="BH83" s="24">
        <v>-5.0011E-2</v>
      </c>
      <c r="BI83" s="24">
        <v>-7.3154499999999997E-2</v>
      </c>
      <c r="BJ83" s="24">
        <v>-4.95781E-2</v>
      </c>
      <c r="BK83" s="24">
        <v>1.57535E-2</v>
      </c>
      <c r="BL83" s="24">
        <v>2.42981E-2</v>
      </c>
      <c r="BM83" s="24">
        <v>4.0863999999999996E-3</v>
      </c>
      <c r="BN83" s="24">
        <v>-3.5341999999999999E-3</v>
      </c>
      <c r="BO83" s="24">
        <v>-1.2540600000000001E-2</v>
      </c>
      <c r="BP83" s="24">
        <v>-1.46372E-2</v>
      </c>
      <c r="BQ83" s="24">
        <v>2.5674300000000001E-2</v>
      </c>
      <c r="BR83" s="24">
        <v>3.5314499999999999E-2</v>
      </c>
      <c r="BS83" s="24">
        <v>3.8987000000000002E-3</v>
      </c>
      <c r="BT83" s="24">
        <v>-2.8578699999999999E-2</v>
      </c>
      <c r="BU83" s="24">
        <v>-3.4718400000000003E-2</v>
      </c>
      <c r="BV83" s="24">
        <v>-7.4444399999999994E-2</v>
      </c>
      <c r="BW83" s="24">
        <v>-9.4315399999999994E-2</v>
      </c>
      <c r="BX83" s="24">
        <v>-6.8217399999999997E-2</v>
      </c>
      <c r="BY83" s="24">
        <v>-0.1018674</v>
      </c>
      <c r="BZ83" s="24">
        <v>-6.6357399999999997E-2</v>
      </c>
      <c r="CA83" s="24">
        <v>-6.3205300000000006E-2</v>
      </c>
      <c r="CB83" s="24">
        <v>-8.2505200000000001E-2</v>
      </c>
      <c r="CC83" s="24">
        <v>-8.3786200000000005E-2</v>
      </c>
      <c r="CD83" s="24">
        <v>-4.33237E-2</v>
      </c>
      <c r="CE83" s="24">
        <v>-5.0453400000000002E-2</v>
      </c>
      <c r="CF83" s="24">
        <v>-3.0510700000000002E-2</v>
      </c>
      <c r="CG83" s="24">
        <v>-5.2832999999999998E-2</v>
      </c>
      <c r="CH83" s="24">
        <v>-2.6544100000000001E-2</v>
      </c>
      <c r="CI83" s="24">
        <v>3.7062900000000003E-2</v>
      </c>
      <c r="CJ83" s="24">
        <v>4.3112699999999997E-2</v>
      </c>
      <c r="CK83" s="24">
        <v>2.3764199999999999E-2</v>
      </c>
      <c r="CL83" s="24">
        <v>1.4602199999999999E-2</v>
      </c>
      <c r="CM83" s="24">
        <v>4.9744999999999998E-3</v>
      </c>
      <c r="CN83" s="24">
        <v>6.0856E-3</v>
      </c>
      <c r="CO83" s="24">
        <v>4.5806600000000003E-2</v>
      </c>
      <c r="CP83" s="24">
        <v>5.3872400000000001E-2</v>
      </c>
      <c r="CQ83" s="24">
        <v>2.2488000000000001E-2</v>
      </c>
      <c r="CR83" s="24">
        <v>1.0610999999999999E-3</v>
      </c>
      <c r="CS83" s="24">
        <v>-3.1673000000000001E-3</v>
      </c>
      <c r="CT83" s="24">
        <v>-4.1206E-2</v>
      </c>
      <c r="CU83" s="24">
        <v>-6.9124900000000003E-2</v>
      </c>
      <c r="CV83" s="24">
        <v>-4.5128399999999999E-2</v>
      </c>
      <c r="CW83" s="24">
        <v>-7.7365500000000004E-2</v>
      </c>
      <c r="CX83" s="24">
        <v>-4.2822699999999998E-2</v>
      </c>
      <c r="CY83" s="24">
        <v>-3.9197599999999999E-2</v>
      </c>
      <c r="CZ83" s="24">
        <v>-5.9540799999999998E-2</v>
      </c>
      <c r="DA83" s="24">
        <v>-6.3082100000000002E-2</v>
      </c>
      <c r="DB83" s="24">
        <v>-2.35444E-2</v>
      </c>
      <c r="DC83" s="24">
        <v>-3.2370700000000002E-2</v>
      </c>
      <c r="DD83" s="24">
        <v>-1.1010300000000001E-2</v>
      </c>
      <c r="DE83" s="24">
        <v>-3.2511499999999999E-2</v>
      </c>
      <c r="DF83" s="24">
        <v>-3.5102000000000002E-3</v>
      </c>
      <c r="DG83" s="24">
        <v>5.8372199999999999E-2</v>
      </c>
      <c r="DH83" s="24">
        <v>6.1927200000000002E-2</v>
      </c>
      <c r="DI83" s="24">
        <v>4.3442000000000001E-2</v>
      </c>
      <c r="DJ83" s="24">
        <v>3.2738499999999997E-2</v>
      </c>
      <c r="DK83" s="24">
        <v>2.2489499999999999E-2</v>
      </c>
      <c r="DL83" s="24">
        <v>2.68083E-2</v>
      </c>
      <c r="DM83" s="24">
        <v>6.5938899999999995E-2</v>
      </c>
      <c r="DN83" s="24">
        <v>7.24302E-2</v>
      </c>
      <c r="DO83" s="24">
        <v>4.1077200000000001E-2</v>
      </c>
      <c r="DP83" s="24">
        <v>3.07009E-2</v>
      </c>
      <c r="DQ83" s="24">
        <v>2.83839E-2</v>
      </c>
      <c r="DR83" s="24">
        <v>-7.9675000000000006E-3</v>
      </c>
      <c r="DS83" s="24">
        <v>-4.3934399999999998E-2</v>
      </c>
      <c r="DT83" s="24">
        <v>-2.2039300000000001E-2</v>
      </c>
      <c r="DU83" s="24">
        <v>-5.28637E-2</v>
      </c>
      <c r="DV83" s="24">
        <v>-1.9288E-2</v>
      </c>
      <c r="DW83" s="24">
        <v>-4.5342999999999998E-3</v>
      </c>
      <c r="DX83" s="24">
        <v>-2.6383899999999998E-2</v>
      </c>
      <c r="DY83" s="24">
        <v>-3.3188700000000002E-2</v>
      </c>
      <c r="DZ83" s="24">
        <v>5.0137000000000003E-3</v>
      </c>
      <c r="EA83" s="24">
        <v>-6.2623000000000002E-3</v>
      </c>
      <c r="EB83" s="24">
        <v>1.7145000000000001E-2</v>
      </c>
      <c r="EC83" s="24">
        <v>-3.1705000000000001E-3</v>
      </c>
      <c r="ED83" s="24">
        <v>2.9747200000000001E-2</v>
      </c>
      <c r="EE83" s="24">
        <v>8.9139499999999997E-2</v>
      </c>
      <c r="EF83" s="24">
        <v>8.9092500000000005E-2</v>
      </c>
      <c r="EG83" s="24">
        <v>7.1853700000000006E-2</v>
      </c>
      <c r="EH83" s="24">
        <v>5.8924499999999998E-2</v>
      </c>
      <c r="EI83" s="24">
        <v>4.7778500000000002E-2</v>
      </c>
      <c r="EJ83" s="24">
        <v>5.67287E-2</v>
      </c>
      <c r="EK83" s="24">
        <v>9.5006800000000002E-2</v>
      </c>
      <c r="EL83" s="24">
        <v>9.9224800000000002E-2</v>
      </c>
      <c r="EM83" s="24">
        <v>6.7917199999999997E-2</v>
      </c>
      <c r="EN83" s="24">
        <v>7.3496099999999995E-2</v>
      </c>
      <c r="EO83" s="24">
        <v>7.3938799999999999E-2</v>
      </c>
      <c r="EP83" s="24">
        <v>4.0023599999999999E-2</v>
      </c>
      <c r="EQ83" s="24">
        <v>-7.5633999999999996E-3</v>
      </c>
      <c r="ER83" s="24">
        <v>1.12976E-2</v>
      </c>
      <c r="ES83" s="24">
        <v>-1.74869E-2</v>
      </c>
      <c r="ET83" s="24">
        <v>1.46924E-2</v>
      </c>
      <c r="EU83" s="24">
        <v>50.632649999999998</v>
      </c>
      <c r="EV83" s="24">
        <v>49.741500000000002</v>
      </c>
      <c r="EW83" s="24">
        <v>48.136049999999997</v>
      </c>
      <c r="EX83" s="24">
        <v>47.544220000000003</v>
      </c>
      <c r="EY83" s="24">
        <v>45.571429999999999</v>
      </c>
      <c r="EZ83" s="24">
        <v>44.795920000000002</v>
      </c>
      <c r="FA83" s="24">
        <v>44.102040000000002</v>
      </c>
      <c r="FB83" s="24">
        <v>44.98639</v>
      </c>
      <c r="FC83" s="24">
        <v>49.93197</v>
      </c>
      <c r="FD83" s="24">
        <v>53.37415</v>
      </c>
      <c r="FE83" s="24">
        <v>56.122450000000001</v>
      </c>
      <c r="FF83" s="24">
        <v>58.156460000000003</v>
      </c>
      <c r="FG83" s="24">
        <v>58.904760000000003</v>
      </c>
      <c r="FH83" s="24">
        <v>59.775509999999997</v>
      </c>
      <c r="FI83" s="24">
        <v>59.850340000000003</v>
      </c>
      <c r="FJ83" s="24">
        <v>59.027209999999997</v>
      </c>
      <c r="FK83" s="24">
        <v>57.965989999999998</v>
      </c>
      <c r="FL83" s="24">
        <v>56.551020000000001</v>
      </c>
      <c r="FM83" s="24">
        <v>54.176870000000001</v>
      </c>
      <c r="FN83" s="24">
        <v>52.925170000000001</v>
      </c>
      <c r="FO83" s="24">
        <v>51.23809</v>
      </c>
      <c r="FP83" s="24">
        <v>50.081629999999997</v>
      </c>
      <c r="FQ83" s="24">
        <v>49.850340000000003</v>
      </c>
      <c r="FR83" s="24">
        <v>48.156460000000003</v>
      </c>
      <c r="FS83" s="24">
        <v>0.55827349999999998</v>
      </c>
      <c r="FT83" s="24">
        <v>2.23416E-2</v>
      </c>
      <c r="FU83" s="24">
        <v>4.3809800000000003E-2</v>
      </c>
    </row>
    <row r="84" spans="1:177" x14ac:dyDescent="0.2">
      <c r="A84" s="14" t="s">
        <v>228</v>
      </c>
      <c r="B84" s="14" t="s">
        <v>0</v>
      </c>
      <c r="C84" s="14" t="s">
        <v>224</v>
      </c>
      <c r="D84" s="36" t="s">
        <v>255</v>
      </c>
      <c r="E84" s="25" t="s">
        <v>220</v>
      </c>
      <c r="F84" s="25">
        <v>484</v>
      </c>
      <c r="G84" s="24">
        <v>0.34539940000000002</v>
      </c>
      <c r="H84" s="24">
        <v>0.34996929999999998</v>
      </c>
      <c r="I84" s="24">
        <v>0.37099290000000001</v>
      </c>
      <c r="J84" s="24">
        <v>0.3583674</v>
      </c>
      <c r="K84" s="24">
        <v>0.3501515</v>
      </c>
      <c r="L84" s="24">
        <v>0.34809459999999998</v>
      </c>
      <c r="M84" s="24">
        <v>0.44573289999999999</v>
      </c>
      <c r="N84" s="24">
        <v>0.45870870000000002</v>
      </c>
      <c r="O84" s="24">
        <v>0.42914829999999998</v>
      </c>
      <c r="P84" s="24">
        <v>0.34520869999999998</v>
      </c>
      <c r="Q84" s="24">
        <v>0.32421879999999997</v>
      </c>
      <c r="R84" s="24">
        <v>0.32272610000000002</v>
      </c>
      <c r="S84" s="24">
        <v>0.33885749999999998</v>
      </c>
      <c r="T84" s="24">
        <v>0.35863390000000001</v>
      </c>
      <c r="U84" s="24">
        <v>0.39956720000000001</v>
      </c>
      <c r="V84" s="24">
        <v>0.41296480000000002</v>
      </c>
      <c r="W84" s="24">
        <v>0.43161310000000003</v>
      </c>
      <c r="X84" s="24">
        <v>0.47168019999999999</v>
      </c>
      <c r="Y84" s="24">
        <v>0.54394480000000001</v>
      </c>
      <c r="Z84" s="24">
        <v>0.57678019999999997</v>
      </c>
      <c r="AA84" s="24">
        <v>0.54159460000000004</v>
      </c>
      <c r="AB84" s="24">
        <v>0.52150260000000004</v>
      </c>
      <c r="AC84" s="24">
        <v>0.54619249999999997</v>
      </c>
      <c r="AD84" s="24">
        <v>0.50350030000000001</v>
      </c>
      <c r="AE84" s="24">
        <v>-0.1300867</v>
      </c>
      <c r="AF84" s="24">
        <v>-0.15385750000000001</v>
      </c>
      <c r="AG84" s="24">
        <v>-0.1244688</v>
      </c>
      <c r="AH84" s="24">
        <v>-8.1057199999999996E-2</v>
      </c>
      <c r="AI84" s="24">
        <v>-8.4769999999999998E-2</v>
      </c>
      <c r="AJ84" s="24">
        <v>-6.7464099999999999E-2</v>
      </c>
      <c r="AK84" s="24">
        <v>-9.1389100000000001E-2</v>
      </c>
      <c r="AL84" s="24">
        <v>-7.5585200000000005E-2</v>
      </c>
      <c r="AM84" s="24">
        <v>-4.8601900000000003E-2</v>
      </c>
      <c r="AN84" s="24">
        <v>-1.9461900000000001E-2</v>
      </c>
      <c r="AO84" s="24">
        <v>-4.6089499999999999E-2</v>
      </c>
      <c r="AP84" s="24">
        <v>-2.5827699999999999E-2</v>
      </c>
      <c r="AQ84" s="24">
        <v>-2.1583600000000001E-2</v>
      </c>
      <c r="AR84" s="24">
        <v>-2.5842299999999999E-2</v>
      </c>
      <c r="AS84" s="24">
        <v>1.7367E-2</v>
      </c>
      <c r="AT84" s="24">
        <v>2.6016999999999998E-2</v>
      </c>
      <c r="AU84" s="24">
        <v>-1.49765E-2</v>
      </c>
      <c r="AV84" s="24">
        <v>-8.0375799999999997E-2</v>
      </c>
      <c r="AW84" s="24">
        <v>-0.11301899999999999</v>
      </c>
      <c r="AX84" s="24">
        <v>-0.14477870000000001</v>
      </c>
      <c r="AY84" s="24">
        <v>-0.10654719999999999</v>
      </c>
      <c r="AZ84" s="24">
        <v>-7.4996300000000002E-2</v>
      </c>
      <c r="BA84" s="24">
        <v>-0.1301215</v>
      </c>
      <c r="BB84" s="24">
        <v>-0.10715230000000001</v>
      </c>
      <c r="BC84" s="24">
        <v>-9.4378500000000004E-2</v>
      </c>
      <c r="BD84" s="24">
        <v>-0.12046229999999999</v>
      </c>
      <c r="BE84" s="24">
        <v>-9.4938599999999998E-2</v>
      </c>
      <c r="BF84" s="24">
        <v>-5.3629999999999997E-2</v>
      </c>
      <c r="BG84" s="24">
        <v>-6.2020600000000002E-2</v>
      </c>
      <c r="BH84" s="24">
        <v>-4.59894E-2</v>
      </c>
      <c r="BI84" s="24">
        <v>-6.58995E-2</v>
      </c>
      <c r="BJ84" s="24">
        <v>-4.3403400000000002E-2</v>
      </c>
      <c r="BK84" s="24">
        <v>-2.23479E-2</v>
      </c>
      <c r="BL84" s="24">
        <v>-7.6940000000000005E-4</v>
      </c>
      <c r="BM84" s="24">
        <v>-2.0501599999999998E-2</v>
      </c>
      <c r="BN84" s="24">
        <v>-3.4956000000000002E-3</v>
      </c>
      <c r="BO84" s="24">
        <v>-8.4610000000000002E-4</v>
      </c>
      <c r="BP84" s="24">
        <v>1.8683E-3</v>
      </c>
      <c r="BQ84" s="24">
        <v>4.1715500000000003E-2</v>
      </c>
      <c r="BR84" s="24">
        <v>4.8489499999999998E-2</v>
      </c>
      <c r="BS84" s="24">
        <v>6.7735E-3</v>
      </c>
      <c r="BT84" s="24">
        <v>-3.7092800000000002E-2</v>
      </c>
      <c r="BU84" s="24">
        <v>-6.7844500000000002E-2</v>
      </c>
      <c r="BV84" s="24">
        <v>-9.8536200000000004E-2</v>
      </c>
      <c r="BW84" s="24">
        <v>-7.3812000000000003E-2</v>
      </c>
      <c r="BX84" s="24">
        <v>-5.3911100000000003E-2</v>
      </c>
      <c r="BY84" s="24">
        <v>-0.1033242</v>
      </c>
      <c r="BZ84" s="24">
        <v>-7.7724500000000002E-2</v>
      </c>
      <c r="CA84" s="24">
        <v>-6.9647200000000006E-2</v>
      </c>
      <c r="CB84" s="24">
        <v>-9.73329E-2</v>
      </c>
      <c r="CC84" s="24">
        <v>-7.4485999999999997E-2</v>
      </c>
      <c r="CD84" s="24">
        <v>-3.4633999999999998E-2</v>
      </c>
      <c r="CE84" s="24">
        <v>-4.6264399999999997E-2</v>
      </c>
      <c r="CF84" s="24">
        <v>-3.1116100000000001E-2</v>
      </c>
      <c r="CG84" s="24">
        <v>-4.8245499999999997E-2</v>
      </c>
      <c r="CH84" s="24">
        <v>-2.1114299999999999E-2</v>
      </c>
      <c r="CI84" s="24">
        <v>-4.1644000000000004E-3</v>
      </c>
      <c r="CJ84" s="24">
        <v>1.2176899999999999E-2</v>
      </c>
      <c r="CK84" s="24">
        <v>-2.7796000000000001E-3</v>
      </c>
      <c r="CL84" s="24">
        <v>1.1971600000000001E-2</v>
      </c>
      <c r="CM84" s="24">
        <v>1.35167E-2</v>
      </c>
      <c r="CN84" s="24">
        <v>2.1060499999999999E-2</v>
      </c>
      <c r="CO84" s="24">
        <v>5.8579300000000001E-2</v>
      </c>
      <c r="CP84" s="24">
        <v>6.4053899999999997E-2</v>
      </c>
      <c r="CQ84" s="24">
        <v>2.1837499999999999E-2</v>
      </c>
      <c r="CR84" s="24">
        <v>-7.1151000000000001E-3</v>
      </c>
      <c r="CS84" s="24">
        <v>-3.65568E-2</v>
      </c>
      <c r="CT84" s="24">
        <v>-6.6508800000000007E-2</v>
      </c>
      <c r="CU84" s="24">
        <v>-5.1139700000000003E-2</v>
      </c>
      <c r="CV84" s="24">
        <v>-3.9307599999999998E-2</v>
      </c>
      <c r="CW84" s="24">
        <v>-8.4764400000000004E-2</v>
      </c>
      <c r="CX84" s="24">
        <v>-5.7342900000000002E-2</v>
      </c>
      <c r="CY84" s="24">
        <v>-4.4915799999999999E-2</v>
      </c>
      <c r="CZ84" s="24">
        <v>-7.4203500000000006E-2</v>
      </c>
      <c r="DA84" s="24">
        <v>-5.4033400000000002E-2</v>
      </c>
      <c r="DB84" s="24">
        <v>-1.5637999999999999E-2</v>
      </c>
      <c r="DC84" s="24">
        <v>-3.0508199999999999E-2</v>
      </c>
      <c r="DD84" s="24">
        <v>-1.6242800000000002E-2</v>
      </c>
      <c r="DE84" s="24">
        <v>-3.0591500000000001E-2</v>
      </c>
      <c r="DF84" s="24">
        <v>1.1747000000000001E-3</v>
      </c>
      <c r="DG84" s="24">
        <v>1.40191E-2</v>
      </c>
      <c r="DH84" s="24">
        <v>2.5123199999999998E-2</v>
      </c>
      <c r="DI84" s="24">
        <v>1.4942499999999999E-2</v>
      </c>
      <c r="DJ84" s="24">
        <v>2.74387E-2</v>
      </c>
      <c r="DK84" s="24">
        <v>2.7879399999999999E-2</v>
      </c>
      <c r="DL84" s="24">
        <v>4.0252700000000002E-2</v>
      </c>
      <c r="DM84" s="24">
        <v>7.5442999999999996E-2</v>
      </c>
      <c r="DN84" s="24">
        <v>7.96182E-2</v>
      </c>
      <c r="DO84" s="24">
        <v>3.6901499999999997E-2</v>
      </c>
      <c r="DP84" s="24">
        <v>2.2862500000000001E-2</v>
      </c>
      <c r="DQ84" s="24">
        <v>-5.2690999999999997E-3</v>
      </c>
      <c r="DR84" s="24">
        <v>-3.4481400000000002E-2</v>
      </c>
      <c r="DS84" s="24">
        <v>-2.84674E-2</v>
      </c>
      <c r="DT84" s="24">
        <v>-2.47041E-2</v>
      </c>
      <c r="DU84" s="24">
        <v>-6.6204700000000005E-2</v>
      </c>
      <c r="DV84" s="24">
        <v>-3.6961300000000002E-2</v>
      </c>
      <c r="DW84" s="24">
        <v>-9.2076999999999992E-3</v>
      </c>
      <c r="DX84" s="24">
        <v>-4.0808200000000003E-2</v>
      </c>
      <c r="DY84" s="24">
        <v>-2.45031E-2</v>
      </c>
      <c r="DZ84" s="24">
        <v>1.1789300000000001E-2</v>
      </c>
      <c r="EA84" s="24">
        <v>-7.7587999999999997E-3</v>
      </c>
      <c r="EB84" s="24">
        <v>5.2318E-3</v>
      </c>
      <c r="EC84" s="24">
        <v>-5.1019000000000004E-3</v>
      </c>
      <c r="ED84" s="24">
        <v>3.33566E-2</v>
      </c>
      <c r="EE84" s="24">
        <v>4.0273200000000002E-2</v>
      </c>
      <c r="EF84" s="24">
        <v>4.3815699999999999E-2</v>
      </c>
      <c r="EG84" s="24">
        <v>4.0530299999999998E-2</v>
      </c>
      <c r="EH84" s="24">
        <v>4.97709E-2</v>
      </c>
      <c r="EI84" s="24">
        <v>4.8616899999999998E-2</v>
      </c>
      <c r="EJ84" s="24">
        <v>6.7963300000000004E-2</v>
      </c>
      <c r="EK84" s="24">
        <v>9.9791599999999994E-2</v>
      </c>
      <c r="EL84" s="24">
        <v>0.10209070000000001</v>
      </c>
      <c r="EM84" s="24">
        <v>5.8651500000000002E-2</v>
      </c>
      <c r="EN84" s="24">
        <v>6.6145499999999996E-2</v>
      </c>
      <c r="EO84" s="24">
        <v>3.9905299999999998E-2</v>
      </c>
      <c r="EP84" s="24">
        <v>1.17611E-2</v>
      </c>
      <c r="EQ84" s="24">
        <v>4.2678000000000004E-3</v>
      </c>
      <c r="ER84" s="24">
        <v>-3.6189E-3</v>
      </c>
      <c r="ES84" s="24">
        <v>-3.9407400000000002E-2</v>
      </c>
      <c r="ET84" s="24">
        <v>-7.5335000000000003E-3</v>
      </c>
      <c r="EU84" s="24">
        <v>51.849319999999999</v>
      </c>
      <c r="EV84" s="24">
        <v>51.109589999999997</v>
      </c>
      <c r="EW84" s="24">
        <v>49.191780000000001</v>
      </c>
      <c r="EX84" s="24">
        <v>48.794519999999999</v>
      </c>
      <c r="EY84" s="24">
        <v>46.890410000000003</v>
      </c>
      <c r="EZ84" s="24">
        <v>45.876710000000003</v>
      </c>
      <c r="FA84" s="24">
        <v>45.342460000000003</v>
      </c>
      <c r="FB84" s="24">
        <v>46.630139999999997</v>
      </c>
      <c r="FC84" s="24">
        <v>51.410960000000003</v>
      </c>
      <c r="FD84" s="24">
        <v>54.246569999999998</v>
      </c>
      <c r="FE84" s="24">
        <v>57.0274</v>
      </c>
      <c r="FF84" s="24">
        <v>58.876710000000003</v>
      </c>
      <c r="FG84" s="24">
        <v>59.424660000000003</v>
      </c>
      <c r="FH84" s="24">
        <v>60.123289999999997</v>
      </c>
      <c r="FI84" s="24">
        <v>60.0274</v>
      </c>
      <c r="FJ84" s="24">
        <v>59.123289999999997</v>
      </c>
      <c r="FK84" s="24">
        <v>58.219180000000001</v>
      </c>
      <c r="FL84" s="24">
        <v>57</v>
      </c>
      <c r="FM84" s="24">
        <v>54.767119999999998</v>
      </c>
      <c r="FN84" s="24">
        <v>53.917810000000003</v>
      </c>
      <c r="FO84" s="24">
        <v>52.753430000000002</v>
      </c>
      <c r="FP84" s="24">
        <v>51.54795</v>
      </c>
      <c r="FQ84" s="24">
        <v>51.52055</v>
      </c>
      <c r="FR84" s="24">
        <v>49.575339999999997</v>
      </c>
      <c r="FS84" s="24">
        <v>0.52709839999999997</v>
      </c>
      <c r="FT84" s="24">
        <v>1.8551700000000001E-2</v>
      </c>
      <c r="FU84" s="24">
        <v>4.48478E-2</v>
      </c>
    </row>
    <row r="85" spans="1:177" x14ac:dyDescent="0.2">
      <c r="A85" s="14" t="s">
        <v>228</v>
      </c>
      <c r="B85" s="14" t="s">
        <v>0</v>
      </c>
      <c r="C85" s="14" t="s">
        <v>224</v>
      </c>
      <c r="D85" s="36" t="s">
        <v>255</v>
      </c>
      <c r="E85" s="25" t="s">
        <v>221</v>
      </c>
      <c r="F85" s="25">
        <v>376</v>
      </c>
      <c r="G85" s="24">
        <v>0.1915239</v>
      </c>
      <c r="H85" s="24">
        <v>0.1842366</v>
      </c>
      <c r="I85" s="24">
        <v>0.19033159999999999</v>
      </c>
      <c r="J85" s="24">
        <v>0.1943308</v>
      </c>
      <c r="K85" s="24">
        <v>0.1936697</v>
      </c>
      <c r="L85" s="24">
        <v>0.26301950000000002</v>
      </c>
      <c r="M85" s="24">
        <v>0.30905899999999997</v>
      </c>
      <c r="N85" s="24">
        <v>0.25991399999999998</v>
      </c>
      <c r="O85" s="24">
        <v>0.27533869999999999</v>
      </c>
      <c r="P85" s="24">
        <v>0.26476179999999999</v>
      </c>
      <c r="Q85" s="24">
        <v>0.23895459999999999</v>
      </c>
      <c r="R85" s="24">
        <v>0.21289089999999999</v>
      </c>
      <c r="S85" s="24">
        <v>0.18543750000000001</v>
      </c>
      <c r="T85" s="24">
        <v>0.19720270000000001</v>
      </c>
      <c r="U85" s="24">
        <v>0.20533899999999999</v>
      </c>
      <c r="V85" s="24">
        <v>0.21811920000000001</v>
      </c>
      <c r="W85" s="24">
        <v>0.22221299999999999</v>
      </c>
      <c r="X85" s="24">
        <v>0.30943739999999997</v>
      </c>
      <c r="Y85" s="24">
        <v>0.4661015</v>
      </c>
      <c r="Z85" s="24">
        <v>0.42442639999999998</v>
      </c>
      <c r="AA85" s="24">
        <v>0.40474919999999998</v>
      </c>
      <c r="AB85" s="24">
        <v>0.33960790000000002</v>
      </c>
      <c r="AC85" s="24">
        <v>0.28376050000000003</v>
      </c>
      <c r="AD85" s="24">
        <v>0.28098909999999999</v>
      </c>
      <c r="AE85" s="24">
        <v>-2.5859E-2</v>
      </c>
      <c r="AF85" s="24">
        <v>-2.5567800000000002E-2</v>
      </c>
      <c r="AG85" s="24">
        <v>-3.9180300000000001E-2</v>
      </c>
      <c r="AH85" s="24">
        <v>-3.4524399999999997E-2</v>
      </c>
      <c r="AI85" s="24">
        <v>-3.52511E-2</v>
      </c>
      <c r="AJ85" s="24">
        <v>-3.3846899999999999E-2</v>
      </c>
      <c r="AK85" s="24">
        <v>-3.7173499999999998E-2</v>
      </c>
      <c r="AL85" s="24">
        <v>-3.3469800000000001E-2</v>
      </c>
      <c r="AM85" s="24">
        <v>6.5265999999999996E-3</v>
      </c>
      <c r="AN85" s="24">
        <v>-2.8505000000000002E-3</v>
      </c>
      <c r="AO85" s="24">
        <v>-6.6719999999999995E-4</v>
      </c>
      <c r="AP85" s="24">
        <v>-2.2935500000000001E-2</v>
      </c>
      <c r="AQ85" s="24">
        <v>-3.24348E-2</v>
      </c>
      <c r="AR85" s="24">
        <v>-3.7329300000000003E-2</v>
      </c>
      <c r="AS85" s="24">
        <v>-3.30709E-2</v>
      </c>
      <c r="AT85" s="24">
        <v>-2.5926600000000001E-2</v>
      </c>
      <c r="AU85" s="24">
        <v>-2.5963300000000002E-2</v>
      </c>
      <c r="AV85" s="24">
        <v>-2.4336199999999999E-2</v>
      </c>
      <c r="AW85" s="24">
        <v>-2.9443E-3</v>
      </c>
      <c r="AX85" s="24">
        <v>-2.3642900000000001E-2</v>
      </c>
      <c r="AY85" s="24">
        <v>-5.2666699999999997E-2</v>
      </c>
      <c r="AZ85" s="24">
        <v>-5.1156899999999998E-2</v>
      </c>
      <c r="BA85" s="24">
        <v>-4.7954400000000001E-2</v>
      </c>
      <c r="BB85" s="24">
        <v>-3.0347900000000001E-2</v>
      </c>
      <c r="BC85" s="24">
        <v>-1.38878E-2</v>
      </c>
      <c r="BD85" s="24">
        <v>-1.30458E-2</v>
      </c>
      <c r="BE85" s="24">
        <v>-2.76081E-2</v>
      </c>
      <c r="BF85" s="24">
        <v>-2.1689099999999999E-2</v>
      </c>
      <c r="BG85" s="24">
        <v>-2.07561E-2</v>
      </c>
      <c r="BH85" s="24">
        <v>-1.50522E-2</v>
      </c>
      <c r="BI85" s="24">
        <v>-2.0853400000000001E-2</v>
      </c>
      <c r="BJ85" s="24">
        <v>-1.84888E-2</v>
      </c>
      <c r="BK85" s="24">
        <v>2.37413E-2</v>
      </c>
      <c r="BL85" s="24">
        <v>1.57717E-2</v>
      </c>
      <c r="BM85" s="24">
        <v>1.3741E-2</v>
      </c>
      <c r="BN85" s="24">
        <v>-8.1880000000000008E-3</v>
      </c>
      <c r="BO85" s="24">
        <v>-1.7487800000000001E-2</v>
      </c>
      <c r="BP85" s="24">
        <v>-2.26261E-2</v>
      </c>
      <c r="BQ85" s="24">
        <v>-1.6046499999999998E-2</v>
      </c>
      <c r="BR85" s="24">
        <v>-1.03006E-2</v>
      </c>
      <c r="BS85" s="24">
        <v>-9.2627999999999999E-3</v>
      </c>
      <c r="BT85" s="24">
        <v>-7.9320999999999992E-3</v>
      </c>
      <c r="BU85" s="24">
        <v>1.55993E-2</v>
      </c>
      <c r="BV85" s="24">
        <v>-1.8672999999999999E-3</v>
      </c>
      <c r="BW85" s="24">
        <v>-3.3519300000000002E-2</v>
      </c>
      <c r="BX85" s="24">
        <v>-2.69287E-2</v>
      </c>
      <c r="BY85" s="24">
        <v>-2.49616E-2</v>
      </c>
      <c r="BZ85" s="24">
        <v>-1.1409300000000001E-2</v>
      </c>
      <c r="CA85" s="24">
        <v>-5.5966999999999996E-3</v>
      </c>
      <c r="CB85" s="24">
        <v>-4.3731999999999998E-3</v>
      </c>
      <c r="CC85" s="24">
        <v>-1.9593200000000002E-2</v>
      </c>
      <c r="CD85" s="24">
        <v>-1.27995E-2</v>
      </c>
      <c r="CE85" s="24">
        <v>-1.07168E-2</v>
      </c>
      <c r="CF85" s="24">
        <v>-2.0351000000000002E-3</v>
      </c>
      <c r="CG85" s="24">
        <v>-9.5502E-3</v>
      </c>
      <c r="CH85" s="24">
        <v>-8.1130999999999998E-3</v>
      </c>
      <c r="CI85" s="24">
        <v>3.5664099999999997E-2</v>
      </c>
      <c r="CJ85" s="24">
        <v>2.8669400000000001E-2</v>
      </c>
      <c r="CK85" s="24">
        <v>2.3720000000000001E-2</v>
      </c>
      <c r="CL85" s="24">
        <v>2.0260999999999999E-3</v>
      </c>
      <c r="CM85" s="24">
        <v>-7.1355000000000003E-3</v>
      </c>
      <c r="CN85" s="24">
        <v>-1.2442699999999999E-2</v>
      </c>
      <c r="CO85" s="24">
        <v>-4.2556E-3</v>
      </c>
      <c r="CP85" s="24">
        <v>5.2189999999999995E-4</v>
      </c>
      <c r="CQ85" s="24">
        <v>2.3037999999999999E-3</v>
      </c>
      <c r="CR85" s="24">
        <v>3.4293000000000001E-3</v>
      </c>
      <c r="CS85" s="24">
        <v>2.8442599999999998E-2</v>
      </c>
      <c r="CT85" s="24">
        <v>1.3214500000000001E-2</v>
      </c>
      <c r="CU85" s="24">
        <v>-2.0257799999999999E-2</v>
      </c>
      <c r="CV85" s="24">
        <v>-1.01484E-2</v>
      </c>
      <c r="CW85" s="24">
        <v>-9.0367999999999993E-3</v>
      </c>
      <c r="CX85" s="24">
        <v>1.7075E-3</v>
      </c>
      <c r="CY85" s="24">
        <v>2.6944999999999998E-3</v>
      </c>
      <c r="CZ85" s="24">
        <v>4.2995000000000004E-3</v>
      </c>
      <c r="DA85" s="24">
        <v>-1.15783E-2</v>
      </c>
      <c r="DB85" s="24">
        <v>-3.9099E-3</v>
      </c>
      <c r="DC85" s="24">
        <v>-6.7759999999999999E-4</v>
      </c>
      <c r="DD85" s="24">
        <v>1.0982E-2</v>
      </c>
      <c r="DE85" s="24">
        <v>1.7531000000000001E-3</v>
      </c>
      <c r="DF85" s="24">
        <v>2.2626999999999999E-3</v>
      </c>
      <c r="DG85" s="24">
        <v>4.7586999999999997E-2</v>
      </c>
      <c r="DH85" s="24">
        <v>4.1567100000000003E-2</v>
      </c>
      <c r="DI85" s="24">
        <v>3.3699100000000003E-2</v>
      </c>
      <c r="DJ85" s="24">
        <v>1.22401E-2</v>
      </c>
      <c r="DK85" s="24">
        <v>3.2168000000000001E-3</v>
      </c>
      <c r="DL85" s="24">
        <v>-2.2594E-3</v>
      </c>
      <c r="DM85" s="24">
        <v>7.5354000000000003E-3</v>
      </c>
      <c r="DN85" s="24">
        <v>1.1344399999999999E-2</v>
      </c>
      <c r="DO85" s="24">
        <v>1.3870499999999999E-2</v>
      </c>
      <c r="DP85" s="24">
        <v>1.47908E-2</v>
      </c>
      <c r="DQ85" s="24">
        <v>4.1285799999999998E-2</v>
      </c>
      <c r="DR85" s="24">
        <v>2.8296200000000001E-2</v>
      </c>
      <c r="DS85" s="24">
        <v>-6.9963999999999998E-3</v>
      </c>
      <c r="DT85" s="24">
        <v>6.6319999999999999E-3</v>
      </c>
      <c r="DU85" s="24">
        <v>6.888E-3</v>
      </c>
      <c r="DV85" s="24">
        <v>1.48243E-2</v>
      </c>
      <c r="DW85" s="24">
        <v>1.46657E-2</v>
      </c>
      <c r="DX85" s="24">
        <v>1.68215E-2</v>
      </c>
      <c r="DY85" s="24">
        <v>-6.1199999999999999E-6</v>
      </c>
      <c r="DZ85" s="24">
        <v>8.9254E-3</v>
      </c>
      <c r="EA85" s="24">
        <v>1.38175E-2</v>
      </c>
      <c r="EB85" s="24">
        <v>2.97766E-2</v>
      </c>
      <c r="EC85" s="24">
        <v>1.8073100000000002E-2</v>
      </c>
      <c r="ED85" s="24">
        <v>1.7243700000000001E-2</v>
      </c>
      <c r="EE85" s="24">
        <v>6.4801700000000004E-2</v>
      </c>
      <c r="EF85" s="24">
        <v>6.0189199999999998E-2</v>
      </c>
      <c r="EG85" s="24">
        <v>4.8107299999999999E-2</v>
      </c>
      <c r="EH85" s="24">
        <v>2.69876E-2</v>
      </c>
      <c r="EI85" s="24">
        <v>1.81639E-2</v>
      </c>
      <c r="EJ85" s="24">
        <v>1.24438E-2</v>
      </c>
      <c r="EK85" s="24">
        <v>2.45597E-2</v>
      </c>
      <c r="EL85" s="24">
        <v>2.6970399999999999E-2</v>
      </c>
      <c r="EM85" s="24">
        <v>3.0571000000000001E-2</v>
      </c>
      <c r="EN85" s="24">
        <v>3.1194900000000001E-2</v>
      </c>
      <c r="EO85" s="24">
        <v>5.9829399999999998E-2</v>
      </c>
      <c r="EP85" s="24">
        <v>5.0071900000000003E-2</v>
      </c>
      <c r="EQ85" s="24">
        <v>1.21511E-2</v>
      </c>
      <c r="ER85" s="24">
        <v>3.0860200000000001E-2</v>
      </c>
      <c r="ES85" s="24">
        <v>2.9880799999999999E-2</v>
      </c>
      <c r="ET85" s="24">
        <v>3.3762899999999998E-2</v>
      </c>
      <c r="EU85" s="24">
        <v>49.432429999999997</v>
      </c>
      <c r="EV85" s="24">
        <v>48.391889999999997</v>
      </c>
      <c r="EW85" s="24">
        <v>47.094589999999997</v>
      </c>
      <c r="EX85" s="24">
        <v>46.310809999999996</v>
      </c>
      <c r="EY85" s="24">
        <v>44.270269999999996</v>
      </c>
      <c r="EZ85" s="24">
        <v>43.729730000000004</v>
      </c>
      <c r="FA85" s="24">
        <v>42.87838</v>
      </c>
      <c r="FB85" s="24">
        <v>43.36486</v>
      </c>
      <c r="FC85" s="24">
        <v>48.472969999999997</v>
      </c>
      <c r="FD85" s="24">
        <v>52.513509999999997</v>
      </c>
      <c r="FE85" s="24">
        <v>55.229730000000004</v>
      </c>
      <c r="FF85" s="24">
        <v>57.445950000000003</v>
      </c>
      <c r="FG85" s="24">
        <v>58.391889999999997</v>
      </c>
      <c r="FH85" s="24">
        <v>59.432429999999997</v>
      </c>
      <c r="FI85" s="24">
        <v>59.675669999999997</v>
      </c>
      <c r="FJ85" s="24">
        <v>58.932429999999997</v>
      </c>
      <c r="FK85" s="24">
        <v>57.71622</v>
      </c>
      <c r="FL85" s="24">
        <v>56.108110000000003</v>
      </c>
      <c r="FM85" s="24">
        <v>53.594589999999997</v>
      </c>
      <c r="FN85" s="24">
        <v>51.945950000000003</v>
      </c>
      <c r="FO85" s="24">
        <v>49.74324</v>
      </c>
      <c r="FP85" s="24">
        <v>48.63514</v>
      </c>
      <c r="FQ85" s="24">
        <v>48.2027</v>
      </c>
      <c r="FR85" s="24">
        <v>46.75676</v>
      </c>
      <c r="FS85" s="24">
        <v>0.25782890000000003</v>
      </c>
      <c r="FT85" s="24">
        <v>1.28986E-2</v>
      </c>
      <c r="FU85" s="24">
        <v>1.5715300000000001E-2</v>
      </c>
    </row>
    <row r="86" spans="1:177" x14ac:dyDescent="0.2">
      <c r="A86" s="14" t="s">
        <v>228</v>
      </c>
      <c r="B86" s="14" t="s">
        <v>0</v>
      </c>
      <c r="C86" s="14" t="s">
        <v>224</v>
      </c>
      <c r="D86" s="36" t="s">
        <v>256</v>
      </c>
      <c r="E86" s="25" t="s">
        <v>219</v>
      </c>
      <c r="F86" s="25">
        <v>934</v>
      </c>
      <c r="G86" s="24">
        <v>0.59495220000000004</v>
      </c>
      <c r="H86" s="24">
        <v>0.5276033</v>
      </c>
      <c r="I86" s="24">
        <v>0.50510820000000001</v>
      </c>
      <c r="J86" s="24">
        <v>0.4589144</v>
      </c>
      <c r="K86" s="24">
        <v>0.43233739999999998</v>
      </c>
      <c r="L86" s="24">
        <v>0.46654990000000002</v>
      </c>
      <c r="M86" s="24">
        <v>0.56094489999999997</v>
      </c>
      <c r="N86" s="24">
        <v>0.57916369999999995</v>
      </c>
      <c r="O86" s="24">
        <v>0.50771299999999997</v>
      </c>
      <c r="P86" s="24">
        <v>0.51396359999999996</v>
      </c>
      <c r="Q86" s="24">
        <v>0.56524770000000002</v>
      </c>
      <c r="R86" s="24">
        <v>0.6288629</v>
      </c>
      <c r="S86" s="24">
        <v>0.64347989999999999</v>
      </c>
      <c r="T86" s="24">
        <v>0.6640258</v>
      </c>
      <c r="U86" s="24">
        <v>0.79414180000000001</v>
      </c>
      <c r="V86" s="24">
        <v>0.77610920000000005</v>
      </c>
      <c r="W86" s="24">
        <v>0.80394540000000003</v>
      </c>
      <c r="X86" s="24">
        <v>0.98219679999999998</v>
      </c>
      <c r="Y86" s="24">
        <v>0.94406590000000001</v>
      </c>
      <c r="Z86" s="24">
        <v>0.89775669999999996</v>
      </c>
      <c r="AA86" s="24">
        <v>1.0944179999999999</v>
      </c>
      <c r="AB86" s="24">
        <v>1.088279</v>
      </c>
      <c r="AC86" s="24">
        <v>0.97098490000000004</v>
      </c>
      <c r="AD86" s="24">
        <v>0.78232990000000002</v>
      </c>
      <c r="AE86" s="24">
        <v>-0.1117595</v>
      </c>
      <c r="AF86" s="24">
        <v>-0.12720670000000001</v>
      </c>
      <c r="AG86" s="24">
        <v>-9.7791500000000003E-2</v>
      </c>
      <c r="AH86" s="24">
        <v>-0.1086374</v>
      </c>
      <c r="AI86" s="24">
        <v>-0.1030209</v>
      </c>
      <c r="AJ86" s="24">
        <v>-9.8910100000000001E-2</v>
      </c>
      <c r="AK86" s="24">
        <v>-0.1112677</v>
      </c>
      <c r="AL86" s="24">
        <v>-5.2096900000000002E-2</v>
      </c>
      <c r="AM86" s="24">
        <v>-8.6768799999999993E-2</v>
      </c>
      <c r="AN86" s="24">
        <v>-5.0794899999999997E-2</v>
      </c>
      <c r="AO86" s="24">
        <v>-3.0764E-2</v>
      </c>
      <c r="AP86" s="24">
        <v>2.5240000000000002E-3</v>
      </c>
      <c r="AQ86" s="24">
        <v>1.54114E-2</v>
      </c>
      <c r="AR86" s="24">
        <v>-9.3816000000000004E-3</v>
      </c>
      <c r="AS86" s="24">
        <v>2.29077E-2</v>
      </c>
      <c r="AT86" s="24">
        <v>1.6463599999999998E-2</v>
      </c>
      <c r="AU86" s="24">
        <v>7.5722000000000003E-3</v>
      </c>
      <c r="AV86" s="24">
        <v>-2.5444100000000001E-2</v>
      </c>
      <c r="AW86" s="24">
        <v>-5.5905900000000001E-2</v>
      </c>
      <c r="AX86" s="24">
        <v>-4.5682500000000001E-2</v>
      </c>
      <c r="AY86" s="24">
        <v>-2.6128499999999999E-2</v>
      </c>
      <c r="AZ86" s="24">
        <v>-3.1630499999999999E-2</v>
      </c>
      <c r="BA86" s="24">
        <v>-7.6885E-3</v>
      </c>
      <c r="BB86" s="24">
        <v>-4.56979E-2</v>
      </c>
      <c r="BC86" s="24">
        <v>-7.1669800000000006E-2</v>
      </c>
      <c r="BD86" s="24">
        <v>-8.5510799999999998E-2</v>
      </c>
      <c r="BE86" s="24">
        <v>-6.0299600000000002E-2</v>
      </c>
      <c r="BF86" s="24">
        <v>-7.3422100000000004E-2</v>
      </c>
      <c r="BG86" s="24">
        <v>-7.0381799999999994E-2</v>
      </c>
      <c r="BH86" s="24">
        <v>-6.90582E-2</v>
      </c>
      <c r="BI86" s="24">
        <v>-8.1517300000000001E-2</v>
      </c>
      <c r="BJ86" s="24">
        <v>-1.9745100000000002E-2</v>
      </c>
      <c r="BK86" s="24">
        <v>-5.21533E-2</v>
      </c>
      <c r="BL86" s="24">
        <v>-1.6943E-2</v>
      </c>
      <c r="BM86" s="24">
        <v>6.1678999999999996E-3</v>
      </c>
      <c r="BN86" s="24">
        <v>4.03776E-2</v>
      </c>
      <c r="BO86" s="24">
        <v>5.56112E-2</v>
      </c>
      <c r="BP86" s="24">
        <v>3.5995699999999999E-2</v>
      </c>
      <c r="BQ86" s="24">
        <v>7.0790000000000006E-2</v>
      </c>
      <c r="BR86" s="24">
        <v>6.5467499999999998E-2</v>
      </c>
      <c r="BS86" s="24">
        <v>5.9049900000000002E-2</v>
      </c>
      <c r="BT86" s="24">
        <v>3.13733E-2</v>
      </c>
      <c r="BU86" s="24">
        <v>3.6644999999999998E-3</v>
      </c>
      <c r="BV86" s="24">
        <v>9.4692999999999999E-3</v>
      </c>
      <c r="BW86" s="24">
        <v>2.63206E-2</v>
      </c>
      <c r="BX86" s="24">
        <v>1.84999E-2</v>
      </c>
      <c r="BY86" s="24">
        <v>3.8195E-2</v>
      </c>
      <c r="BZ86" s="24">
        <v>-2.9987999999999998E-3</v>
      </c>
      <c r="CA86" s="24">
        <v>-4.39038E-2</v>
      </c>
      <c r="CB86" s="24">
        <v>-5.6632299999999997E-2</v>
      </c>
      <c r="CC86" s="24">
        <v>-3.43329E-2</v>
      </c>
      <c r="CD86" s="24">
        <v>-4.9032199999999998E-2</v>
      </c>
      <c r="CE86" s="24">
        <v>-4.7775999999999999E-2</v>
      </c>
      <c r="CF86" s="24">
        <v>-4.8383000000000002E-2</v>
      </c>
      <c r="CG86" s="24">
        <v>-6.09122E-2</v>
      </c>
      <c r="CH86" s="24">
        <v>2.6616000000000001E-3</v>
      </c>
      <c r="CI86" s="24">
        <v>-2.81788E-2</v>
      </c>
      <c r="CJ86" s="24">
        <v>6.5027000000000001E-3</v>
      </c>
      <c r="CK86" s="24">
        <v>3.1746900000000002E-2</v>
      </c>
      <c r="CL86" s="24">
        <v>6.6594799999999996E-2</v>
      </c>
      <c r="CM86" s="24">
        <v>8.3453399999999997E-2</v>
      </c>
      <c r="CN86" s="24">
        <v>6.7423899999999995E-2</v>
      </c>
      <c r="CO86" s="24">
        <v>0.1039532</v>
      </c>
      <c r="CP86" s="24">
        <v>9.9407400000000007E-2</v>
      </c>
      <c r="CQ86" s="24">
        <v>9.4703200000000001E-2</v>
      </c>
      <c r="CR86" s="24">
        <v>7.0724899999999993E-2</v>
      </c>
      <c r="CS86" s="24">
        <v>4.4922799999999999E-2</v>
      </c>
      <c r="CT86" s="24">
        <v>4.76672E-2</v>
      </c>
      <c r="CU86" s="24">
        <v>6.26467E-2</v>
      </c>
      <c r="CV86" s="24">
        <v>5.3220000000000003E-2</v>
      </c>
      <c r="CW86" s="24">
        <v>6.99737E-2</v>
      </c>
      <c r="CX86" s="24">
        <v>2.6574500000000001E-2</v>
      </c>
      <c r="CY86" s="24">
        <v>-1.61379E-2</v>
      </c>
      <c r="CZ86" s="24">
        <v>-2.7753900000000001E-2</v>
      </c>
      <c r="DA86" s="24">
        <v>-8.3660999999999996E-3</v>
      </c>
      <c r="DB86" s="24">
        <v>-2.46422E-2</v>
      </c>
      <c r="DC86" s="24">
        <v>-2.51702E-2</v>
      </c>
      <c r="DD86" s="24">
        <v>-2.7707699999999998E-2</v>
      </c>
      <c r="DE86" s="24">
        <v>-4.0307200000000001E-2</v>
      </c>
      <c r="DF86" s="24">
        <v>2.5068300000000002E-2</v>
      </c>
      <c r="DG86" s="24">
        <v>-4.2043000000000002E-3</v>
      </c>
      <c r="DH86" s="24">
        <v>2.9948499999999999E-2</v>
      </c>
      <c r="DI86" s="24">
        <v>5.7325899999999999E-2</v>
      </c>
      <c r="DJ86" s="24">
        <v>9.2812099999999995E-2</v>
      </c>
      <c r="DK86" s="24">
        <v>0.1112957</v>
      </c>
      <c r="DL86" s="24">
        <v>9.8852200000000001E-2</v>
      </c>
      <c r="DM86" s="24">
        <v>0.1371163</v>
      </c>
      <c r="DN86" s="24">
        <v>0.1333474</v>
      </c>
      <c r="DO86" s="24">
        <v>0.13035649999999999</v>
      </c>
      <c r="DP86" s="24">
        <v>0.1100764</v>
      </c>
      <c r="DQ86" s="24">
        <v>8.6181099999999997E-2</v>
      </c>
      <c r="DR86" s="24">
        <v>8.5865200000000003E-2</v>
      </c>
      <c r="DS86" s="24">
        <v>9.89728E-2</v>
      </c>
      <c r="DT86" s="24">
        <v>8.7940099999999993E-2</v>
      </c>
      <c r="DU86" s="24">
        <v>0.1017525</v>
      </c>
      <c r="DV86" s="24">
        <v>5.6147799999999998E-2</v>
      </c>
      <c r="DW86" s="24">
        <v>2.3951799999999999E-2</v>
      </c>
      <c r="DX86" s="24">
        <v>1.3942100000000001E-2</v>
      </c>
      <c r="DY86" s="24">
        <v>2.91258E-2</v>
      </c>
      <c r="DZ86" s="24">
        <v>1.0573000000000001E-2</v>
      </c>
      <c r="EA86" s="24">
        <v>7.4688999999999997E-3</v>
      </c>
      <c r="EB86" s="24">
        <v>2.1440999999999999E-3</v>
      </c>
      <c r="EC86" s="24">
        <v>-1.05568E-2</v>
      </c>
      <c r="ED86" s="24">
        <v>5.7419999999999999E-2</v>
      </c>
      <c r="EE86" s="24">
        <v>3.0411199999999999E-2</v>
      </c>
      <c r="EF86" s="24">
        <v>6.3800399999999993E-2</v>
      </c>
      <c r="EG86" s="24">
        <v>9.4257800000000003E-2</v>
      </c>
      <c r="EH86" s="24">
        <v>0.1306657</v>
      </c>
      <c r="EI86" s="24">
        <v>0.15149550000000001</v>
      </c>
      <c r="EJ86" s="24">
        <v>0.14422950000000001</v>
      </c>
      <c r="EK86" s="24">
        <v>0.18499860000000001</v>
      </c>
      <c r="EL86" s="24">
        <v>0.18235129999999999</v>
      </c>
      <c r="EM86" s="24">
        <v>0.1818342</v>
      </c>
      <c r="EN86" s="24">
        <v>0.16689380000000001</v>
      </c>
      <c r="EO86" s="24">
        <v>0.14575150000000001</v>
      </c>
      <c r="EP86" s="24">
        <v>0.141017</v>
      </c>
      <c r="EQ86" s="24">
        <v>0.151422</v>
      </c>
      <c r="ER86" s="24">
        <v>0.13807050000000001</v>
      </c>
      <c r="ES86" s="24">
        <v>0.14763599999999999</v>
      </c>
      <c r="ET86" s="24">
        <v>9.8846900000000001E-2</v>
      </c>
      <c r="EU86" s="24">
        <v>61.823999999999998</v>
      </c>
      <c r="EV86" s="24">
        <v>61.896000000000001</v>
      </c>
      <c r="EW86" s="24">
        <v>61.152000000000001</v>
      </c>
      <c r="EX86" s="24">
        <v>60.8</v>
      </c>
      <c r="EY86" s="24">
        <v>60.031999999999996</v>
      </c>
      <c r="EZ86" s="24">
        <v>59.72</v>
      </c>
      <c r="FA86" s="24">
        <v>59.552</v>
      </c>
      <c r="FB86" s="24">
        <v>60.32</v>
      </c>
      <c r="FC86" s="24">
        <v>62.56</v>
      </c>
      <c r="FD86" s="24">
        <v>66.055999999999997</v>
      </c>
      <c r="FE86" s="24">
        <v>70.72</v>
      </c>
      <c r="FF86" s="24">
        <v>72.632000000000005</v>
      </c>
      <c r="FG86" s="24">
        <v>74.055999999999997</v>
      </c>
      <c r="FH86" s="24">
        <v>75.744</v>
      </c>
      <c r="FI86" s="24">
        <v>76.623999999999995</v>
      </c>
      <c r="FJ86" s="24">
        <v>76.983999999999995</v>
      </c>
      <c r="FK86" s="24">
        <v>75.376000000000005</v>
      </c>
      <c r="FL86" s="24">
        <v>73.343999999999994</v>
      </c>
      <c r="FM86" s="24">
        <v>70.656000000000006</v>
      </c>
      <c r="FN86" s="24">
        <v>67.768000000000001</v>
      </c>
      <c r="FO86" s="24">
        <v>64.272000000000006</v>
      </c>
      <c r="FP86" s="24">
        <v>62.344000000000001</v>
      </c>
      <c r="FQ86" s="24">
        <v>61.472000000000001</v>
      </c>
      <c r="FR86" s="24">
        <v>60.887999999999998</v>
      </c>
      <c r="FS86" s="24">
        <v>0.82946960000000003</v>
      </c>
      <c r="FT86" s="24">
        <v>3.5639700000000003E-2</v>
      </c>
      <c r="FU86" s="24">
        <v>5.9645499999999997E-2</v>
      </c>
    </row>
    <row r="87" spans="1:177" x14ac:dyDescent="0.2">
      <c r="A87" s="14" t="s">
        <v>228</v>
      </c>
      <c r="B87" s="14" t="s">
        <v>0</v>
      </c>
      <c r="C87" s="14" t="s">
        <v>224</v>
      </c>
      <c r="D87" s="36" t="s">
        <v>256</v>
      </c>
      <c r="E87" s="25" t="s">
        <v>220</v>
      </c>
      <c r="F87" s="25">
        <v>531</v>
      </c>
      <c r="G87" s="24">
        <v>0.29106080000000001</v>
      </c>
      <c r="H87" s="24">
        <v>0.2831128</v>
      </c>
      <c r="I87" s="24">
        <v>0.27813919999999998</v>
      </c>
      <c r="J87" s="24">
        <v>0.2382601</v>
      </c>
      <c r="K87" s="24">
        <v>0.2257266</v>
      </c>
      <c r="L87" s="24">
        <v>0.2392061</v>
      </c>
      <c r="M87" s="24">
        <v>0.29040270000000001</v>
      </c>
      <c r="N87" s="24">
        <v>0.3112761</v>
      </c>
      <c r="O87" s="24">
        <v>0.25724429999999998</v>
      </c>
      <c r="P87" s="24">
        <v>0.25628479999999998</v>
      </c>
      <c r="Q87" s="24">
        <v>0.27978940000000002</v>
      </c>
      <c r="R87" s="24">
        <v>0.30766019999999999</v>
      </c>
      <c r="S87" s="24">
        <v>0.29118529999999998</v>
      </c>
      <c r="T87" s="24">
        <v>0.33778019999999997</v>
      </c>
      <c r="U87" s="24">
        <v>0.34166859999999999</v>
      </c>
      <c r="V87" s="24">
        <v>0.32791009999999998</v>
      </c>
      <c r="W87" s="24">
        <v>0.36791689999999999</v>
      </c>
      <c r="X87" s="24">
        <v>0.48153980000000002</v>
      </c>
      <c r="Y87" s="24">
        <v>0.46308240000000001</v>
      </c>
      <c r="Z87" s="24">
        <v>0.45213759999999997</v>
      </c>
      <c r="AA87" s="24">
        <v>0.53068369999999998</v>
      </c>
      <c r="AB87" s="24">
        <v>0.54133949999999997</v>
      </c>
      <c r="AC87" s="24">
        <v>0.48657489999999998</v>
      </c>
      <c r="AD87" s="24">
        <v>0.3734634</v>
      </c>
      <c r="AE87" s="24">
        <v>-6.3504900000000003E-2</v>
      </c>
      <c r="AF87" s="24">
        <v>-7.8482800000000005E-2</v>
      </c>
      <c r="AG87" s="24">
        <v>-5.9737899999999997E-2</v>
      </c>
      <c r="AH87" s="24">
        <v>-6.6120300000000007E-2</v>
      </c>
      <c r="AI87" s="24">
        <v>-5.0261899999999998E-2</v>
      </c>
      <c r="AJ87" s="24">
        <v>-4.9928899999999998E-2</v>
      </c>
      <c r="AK87" s="24">
        <v>-4.09203E-2</v>
      </c>
      <c r="AL87" s="24">
        <v>-1.48355E-2</v>
      </c>
      <c r="AM87" s="24">
        <v>-4.3830000000000001E-2</v>
      </c>
      <c r="AN87" s="24">
        <v>-3.3555399999999999E-2</v>
      </c>
      <c r="AO87" s="24">
        <v>-3.0918399999999999E-2</v>
      </c>
      <c r="AP87" s="24">
        <v>-1.11448E-2</v>
      </c>
      <c r="AQ87" s="24">
        <v>-1.1551000000000001E-2</v>
      </c>
      <c r="AR87" s="24">
        <v>-2.2944800000000001E-2</v>
      </c>
      <c r="AS87" s="24">
        <v>-3.6153200000000003E-2</v>
      </c>
      <c r="AT87" s="24">
        <v>-2.2960899999999999E-2</v>
      </c>
      <c r="AU87" s="24">
        <v>-6.7283000000000004E-3</v>
      </c>
      <c r="AV87" s="24">
        <v>-4.24883E-2</v>
      </c>
      <c r="AW87" s="24">
        <v>-5.5239799999999999E-2</v>
      </c>
      <c r="AX87" s="24">
        <v>-4.0985500000000001E-2</v>
      </c>
      <c r="AY87" s="24">
        <v>-2.8672699999999999E-2</v>
      </c>
      <c r="AZ87" s="24">
        <v>-1.4976E-2</v>
      </c>
      <c r="BA87" s="24">
        <v>5.5860000000000003E-4</v>
      </c>
      <c r="BB87" s="24">
        <v>-2.5937700000000001E-2</v>
      </c>
      <c r="BC87" s="24">
        <v>-3.3471899999999999E-2</v>
      </c>
      <c r="BD87" s="24">
        <v>-4.62237E-2</v>
      </c>
      <c r="BE87" s="24">
        <v>-3.1295999999999997E-2</v>
      </c>
      <c r="BF87" s="24">
        <v>-4.0169099999999999E-2</v>
      </c>
      <c r="BG87" s="24">
        <v>-2.8491300000000001E-2</v>
      </c>
      <c r="BH87" s="24">
        <v>-3.0968099999999998E-2</v>
      </c>
      <c r="BI87" s="24">
        <v>-2.2961100000000002E-2</v>
      </c>
      <c r="BJ87" s="24">
        <v>4.9074000000000001E-3</v>
      </c>
      <c r="BK87" s="24">
        <v>-2.14231E-2</v>
      </c>
      <c r="BL87" s="24">
        <v>-8.9566999999999997E-3</v>
      </c>
      <c r="BM87" s="24">
        <v>-5.4865000000000001E-3</v>
      </c>
      <c r="BN87" s="24">
        <v>1.16089E-2</v>
      </c>
      <c r="BO87" s="24">
        <v>1.29359E-2</v>
      </c>
      <c r="BP87" s="24">
        <v>8.5086999999999992E-3</v>
      </c>
      <c r="BQ87" s="24">
        <v>1.0539E-3</v>
      </c>
      <c r="BR87" s="24">
        <v>1.3987100000000001E-2</v>
      </c>
      <c r="BS87" s="24">
        <v>3.4047399999999998E-2</v>
      </c>
      <c r="BT87" s="24">
        <v>6.0077999999999998E-3</v>
      </c>
      <c r="BU87" s="24">
        <v>-5.0727999999999997E-3</v>
      </c>
      <c r="BV87" s="24">
        <v>4.2205999999999997E-3</v>
      </c>
      <c r="BW87" s="24">
        <v>1.2348899999999999E-2</v>
      </c>
      <c r="BX87" s="24">
        <v>1.76609E-2</v>
      </c>
      <c r="BY87" s="24">
        <v>3.1011500000000001E-2</v>
      </c>
      <c r="BZ87" s="24">
        <v>3.3804E-3</v>
      </c>
      <c r="CA87" s="24">
        <v>-1.2671200000000001E-2</v>
      </c>
      <c r="CB87" s="24">
        <v>-2.3881099999999999E-2</v>
      </c>
      <c r="CC87" s="24">
        <v>-1.15972E-2</v>
      </c>
      <c r="CD87" s="24">
        <v>-2.2195400000000001E-2</v>
      </c>
      <c r="CE87" s="24">
        <v>-1.3413E-2</v>
      </c>
      <c r="CF87" s="24">
        <v>-1.7835899999999998E-2</v>
      </c>
      <c r="CG87" s="24">
        <v>-1.05226E-2</v>
      </c>
      <c r="CH87" s="24">
        <v>1.8581299999999999E-2</v>
      </c>
      <c r="CI87" s="24">
        <v>-5.9040999999999998E-3</v>
      </c>
      <c r="CJ87" s="24">
        <v>8.0801999999999992E-3</v>
      </c>
      <c r="CK87" s="24">
        <v>1.2127499999999999E-2</v>
      </c>
      <c r="CL87" s="24">
        <v>2.7368099999999999E-2</v>
      </c>
      <c r="CM87" s="24">
        <v>2.9895399999999999E-2</v>
      </c>
      <c r="CN87" s="24">
        <v>3.0293299999999999E-2</v>
      </c>
      <c r="CO87" s="24">
        <v>2.68235E-2</v>
      </c>
      <c r="CP87" s="24">
        <v>3.9577099999999997E-2</v>
      </c>
      <c r="CQ87" s="24">
        <v>6.2288499999999997E-2</v>
      </c>
      <c r="CR87" s="24">
        <v>3.9595999999999999E-2</v>
      </c>
      <c r="CS87" s="24">
        <v>2.96726E-2</v>
      </c>
      <c r="CT87" s="24">
        <v>3.5530199999999998E-2</v>
      </c>
      <c r="CU87" s="24">
        <v>4.0760400000000002E-2</v>
      </c>
      <c r="CV87" s="24">
        <v>4.0265099999999998E-2</v>
      </c>
      <c r="CW87" s="24">
        <v>5.2103099999999999E-2</v>
      </c>
      <c r="CX87" s="24">
        <v>2.3686100000000002E-2</v>
      </c>
      <c r="CY87" s="24">
        <v>8.1294999999999996E-3</v>
      </c>
      <c r="CZ87" s="24">
        <v>-1.5386E-3</v>
      </c>
      <c r="DA87" s="24">
        <v>8.1016999999999999E-3</v>
      </c>
      <c r="DB87" s="24">
        <v>-4.2217000000000001E-3</v>
      </c>
      <c r="DC87" s="24">
        <v>1.6651999999999999E-3</v>
      </c>
      <c r="DD87" s="24">
        <v>-4.7036999999999999E-3</v>
      </c>
      <c r="DE87" s="24">
        <v>1.9158000000000001E-3</v>
      </c>
      <c r="DF87" s="24">
        <v>3.2255199999999998E-2</v>
      </c>
      <c r="DG87" s="24">
        <v>9.6147999999999997E-3</v>
      </c>
      <c r="DH87" s="24">
        <v>2.5117199999999999E-2</v>
      </c>
      <c r="DI87" s="24">
        <v>2.9741500000000001E-2</v>
      </c>
      <c r="DJ87" s="24">
        <v>4.31273E-2</v>
      </c>
      <c r="DK87" s="24">
        <v>4.6854899999999998E-2</v>
      </c>
      <c r="DL87" s="24">
        <v>5.2077900000000003E-2</v>
      </c>
      <c r="DM87" s="24">
        <v>5.2593099999999997E-2</v>
      </c>
      <c r="DN87" s="24">
        <v>6.5167100000000006E-2</v>
      </c>
      <c r="DO87" s="24">
        <v>9.0529600000000002E-2</v>
      </c>
      <c r="DP87" s="24">
        <v>7.3184299999999994E-2</v>
      </c>
      <c r="DQ87" s="24">
        <v>6.4418100000000006E-2</v>
      </c>
      <c r="DR87" s="24">
        <v>6.6839800000000005E-2</v>
      </c>
      <c r="DS87" s="24">
        <v>6.9171800000000006E-2</v>
      </c>
      <c r="DT87" s="24">
        <v>6.2869300000000003E-2</v>
      </c>
      <c r="DU87" s="24">
        <v>7.3194800000000004E-2</v>
      </c>
      <c r="DV87" s="24">
        <v>4.3991799999999998E-2</v>
      </c>
      <c r="DW87" s="24">
        <v>3.8162399999999999E-2</v>
      </c>
      <c r="DX87" s="24">
        <v>3.0720500000000001E-2</v>
      </c>
      <c r="DY87" s="24">
        <v>3.6543600000000002E-2</v>
      </c>
      <c r="DZ87" s="24">
        <v>2.1729499999999999E-2</v>
      </c>
      <c r="EA87" s="24">
        <v>2.3435899999999999E-2</v>
      </c>
      <c r="EB87" s="24">
        <v>1.4257199999999999E-2</v>
      </c>
      <c r="EC87" s="24">
        <v>1.9875E-2</v>
      </c>
      <c r="ED87" s="24">
        <v>5.1998200000000001E-2</v>
      </c>
      <c r="EE87" s="24">
        <v>3.2021800000000003E-2</v>
      </c>
      <c r="EF87" s="24">
        <v>4.97159E-2</v>
      </c>
      <c r="EG87" s="24">
        <v>5.5173399999999997E-2</v>
      </c>
      <c r="EH87" s="24">
        <v>6.5880999999999995E-2</v>
      </c>
      <c r="EI87" s="24">
        <v>7.1341699999999994E-2</v>
      </c>
      <c r="EJ87" s="24">
        <v>8.3531400000000006E-2</v>
      </c>
      <c r="EK87" s="24">
        <v>8.98003E-2</v>
      </c>
      <c r="EL87" s="24">
        <v>0.1021151</v>
      </c>
      <c r="EM87" s="24">
        <v>0.13130520000000001</v>
      </c>
      <c r="EN87" s="24">
        <v>0.12168030000000001</v>
      </c>
      <c r="EO87" s="24">
        <v>0.1145851</v>
      </c>
      <c r="EP87" s="24">
        <v>0.1120459</v>
      </c>
      <c r="EQ87" s="24">
        <v>0.1101935</v>
      </c>
      <c r="ER87" s="24">
        <v>9.5506199999999999E-2</v>
      </c>
      <c r="ES87" s="24">
        <v>0.1036477</v>
      </c>
      <c r="ET87" s="24">
        <v>7.331E-2</v>
      </c>
      <c r="EU87" s="24">
        <v>62.3</v>
      </c>
      <c r="EV87" s="24">
        <v>62.942860000000003</v>
      </c>
      <c r="EW87" s="24">
        <v>62.085709999999999</v>
      </c>
      <c r="EX87" s="24">
        <v>61.857140000000001</v>
      </c>
      <c r="EY87" s="24">
        <v>61.2</v>
      </c>
      <c r="EZ87" s="24">
        <v>61.085709999999999</v>
      </c>
      <c r="FA87" s="24">
        <v>60.842860000000002</v>
      </c>
      <c r="FB87" s="24">
        <v>61.028570000000002</v>
      </c>
      <c r="FC87" s="24">
        <v>62.171430000000001</v>
      </c>
      <c r="FD87" s="24">
        <v>65.385710000000003</v>
      </c>
      <c r="FE87" s="24">
        <v>69.8</v>
      </c>
      <c r="FF87" s="24">
        <v>71.528570000000002</v>
      </c>
      <c r="FG87" s="24">
        <v>72.528570000000002</v>
      </c>
      <c r="FH87" s="24">
        <v>74.028570000000002</v>
      </c>
      <c r="FI87" s="24">
        <v>74.785709999999995</v>
      </c>
      <c r="FJ87" s="24">
        <v>75.028570000000002</v>
      </c>
      <c r="FK87" s="24">
        <v>73.400000000000006</v>
      </c>
      <c r="FL87" s="24">
        <v>71.3</v>
      </c>
      <c r="FM87" s="24">
        <v>68.528570000000002</v>
      </c>
      <c r="FN87" s="24">
        <v>66.471429999999998</v>
      </c>
      <c r="FO87" s="24">
        <v>63.371429999999997</v>
      </c>
      <c r="FP87" s="24">
        <v>62.071429999999999</v>
      </c>
      <c r="FQ87" s="24">
        <v>61.24286</v>
      </c>
      <c r="FR87" s="24">
        <v>61.028570000000002</v>
      </c>
      <c r="FS87" s="24">
        <v>0.57583899999999999</v>
      </c>
      <c r="FT87" s="24">
        <v>2.2098599999999999E-2</v>
      </c>
      <c r="FU87" s="24">
        <v>5.0474499999999999E-2</v>
      </c>
    </row>
    <row r="88" spans="1:177" x14ac:dyDescent="0.2">
      <c r="A88" s="14" t="s">
        <v>228</v>
      </c>
      <c r="B88" s="14" t="s">
        <v>0</v>
      </c>
      <c r="C88" s="14" t="s">
        <v>224</v>
      </c>
      <c r="D88" s="36" t="s">
        <v>256</v>
      </c>
      <c r="E88" s="25" t="s">
        <v>221</v>
      </c>
      <c r="F88" s="25">
        <v>403</v>
      </c>
      <c r="G88" s="24">
        <v>0.30096339999999999</v>
      </c>
      <c r="H88" s="24">
        <v>0.2465492</v>
      </c>
      <c r="I88" s="24">
        <v>0.22766800000000001</v>
      </c>
      <c r="J88" s="24">
        <v>0.2205405</v>
      </c>
      <c r="K88" s="24">
        <v>0.2036567</v>
      </c>
      <c r="L88" s="24">
        <v>0.22507060000000001</v>
      </c>
      <c r="M88" s="24">
        <v>0.26633970000000001</v>
      </c>
      <c r="N88" s="24">
        <v>0.26437640000000001</v>
      </c>
      <c r="O88" s="24">
        <v>0.24979999999999999</v>
      </c>
      <c r="P88" s="24">
        <v>0.25539590000000001</v>
      </c>
      <c r="Q88" s="24">
        <v>0.27967920000000002</v>
      </c>
      <c r="R88" s="24">
        <v>0.30714560000000002</v>
      </c>
      <c r="S88" s="24">
        <v>0.33352680000000001</v>
      </c>
      <c r="T88" s="24">
        <v>0.31266749999999999</v>
      </c>
      <c r="U88" s="24">
        <v>0.43350450000000001</v>
      </c>
      <c r="V88" s="24">
        <v>0.43048039999999999</v>
      </c>
      <c r="W88" s="24">
        <v>0.41822500000000001</v>
      </c>
      <c r="X88" s="24">
        <v>0.49135590000000001</v>
      </c>
      <c r="Y88" s="24">
        <v>0.47742709999999999</v>
      </c>
      <c r="Z88" s="24">
        <v>0.44752140000000001</v>
      </c>
      <c r="AA88" s="24">
        <v>0.56065480000000001</v>
      </c>
      <c r="AB88" s="24">
        <v>0.5419427</v>
      </c>
      <c r="AC88" s="24">
        <v>0.47526439999999998</v>
      </c>
      <c r="AD88" s="24">
        <v>0.39930589999999999</v>
      </c>
      <c r="AE88" s="24">
        <v>-7.7295500000000003E-2</v>
      </c>
      <c r="AF88" s="24">
        <v>-7.4767899999999998E-2</v>
      </c>
      <c r="AG88" s="24">
        <v>-6.2954099999999999E-2</v>
      </c>
      <c r="AH88" s="24">
        <v>-6.6597699999999996E-2</v>
      </c>
      <c r="AI88" s="24">
        <v>-7.7190499999999995E-2</v>
      </c>
      <c r="AJ88" s="24">
        <v>-7.0391300000000004E-2</v>
      </c>
      <c r="AK88" s="24">
        <v>-9.2108200000000001E-2</v>
      </c>
      <c r="AL88" s="24">
        <v>-6.1220900000000002E-2</v>
      </c>
      <c r="AM88" s="24">
        <v>-6.5929500000000002E-2</v>
      </c>
      <c r="AN88" s="24">
        <v>-4.1883400000000001E-2</v>
      </c>
      <c r="AO88" s="24">
        <v>-3.0418400000000002E-2</v>
      </c>
      <c r="AP88" s="24">
        <v>-2.4704799999999999E-2</v>
      </c>
      <c r="AQ88" s="24">
        <v>-1.7384799999999999E-2</v>
      </c>
      <c r="AR88" s="24">
        <v>-3.0939700000000001E-2</v>
      </c>
      <c r="AS88" s="24">
        <v>9.5219999999999992E-3</v>
      </c>
      <c r="AT88" s="24">
        <v>-9.2919000000000005E-3</v>
      </c>
      <c r="AU88" s="24">
        <v>-3.4365699999999999E-2</v>
      </c>
      <c r="AV88" s="24">
        <v>-2.6039799999999998E-2</v>
      </c>
      <c r="AW88" s="24">
        <v>-4.0209599999999998E-2</v>
      </c>
      <c r="AX88" s="24">
        <v>-3.7670200000000001E-2</v>
      </c>
      <c r="AY88" s="24">
        <v>-3.39712E-2</v>
      </c>
      <c r="AZ88" s="24">
        <v>-5.2703E-2</v>
      </c>
      <c r="BA88" s="24">
        <v>-4.6140300000000002E-2</v>
      </c>
      <c r="BB88" s="24">
        <v>-5.6980200000000002E-2</v>
      </c>
      <c r="BC88" s="24">
        <v>-5.0613999999999999E-2</v>
      </c>
      <c r="BD88" s="24">
        <v>-4.82215E-2</v>
      </c>
      <c r="BE88" s="24">
        <v>-3.8438600000000003E-2</v>
      </c>
      <c r="BF88" s="24">
        <v>-4.2603700000000001E-2</v>
      </c>
      <c r="BG88" s="24">
        <v>-5.2952300000000001E-2</v>
      </c>
      <c r="BH88" s="24">
        <v>-4.7475299999999998E-2</v>
      </c>
      <c r="BI88" s="24">
        <v>-6.8884399999999998E-2</v>
      </c>
      <c r="BJ88" s="24">
        <v>-3.58254E-2</v>
      </c>
      <c r="BK88" s="24">
        <v>-3.9697299999999998E-2</v>
      </c>
      <c r="BL88" s="24">
        <v>-1.86079E-2</v>
      </c>
      <c r="BM88" s="24">
        <v>-3.5525000000000001E-3</v>
      </c>
      <c r="BN88" s="24">
        <v>5.5538999999999996E-3</v>
      </c>
      <c r="BO88" s="24">
        <v>1.4590000000000001E-2</v>
      </c>
      <c r="BP88" s="24">
        <v>1.8927E-3</v>
      </c>
      <c r="BQ88" s="24">
        <v>3.9819100000000003E-2</v>
      </c>
      <c r="BR88" s="24">
        <v>2.3017900000000001E-2</v>
      </c>
      <c r="BS88" s="24">
        <v>-3.4654E-3</v>
      </c>
      <c r="BT88" s="24">
        <v>3.7755000000000002E-3</v>
      </c>
      <c r="BU88" s="24">
        <v>-7.9792000000000005E-3</v>
      </c>
      <c r="BV88" s="24">
        <v>-5.7774999999999996E-3</v>
      </c>
      <c r="BW88" s="24">
        <v>-8.4369999999999996E-4</v>
      </c>
      <c r="BX88" s="24">
        <v>-1.5105E-2</v>
      </c>
      <c r="BY88" s="24">
        <v>-1.21599E-2</v>
      </c>
      <c r="BZ88" s="24">
        <v>-2.56499E-2</v>
      </c>
      <c r="CA88" s="24">
        <v>-3.21344E-2</v>
      </c>
      <c r="CB88" s="24">
        <v>-2.9835500000000001E-2</v>
      </c>
      <c r="CC88" s="24">
        <v>-2.1459300000000001E-2</v>
      </c>
      <c r="CD88" s="24">
        <v>-2.5985600000000001E-2</v>
      </c>
      <c r="CE88" s="24">
        <v>-3.61649E-2</v>
      </c>
      <c r="CF88" s="24">
        <v>-3.1603800000000001E-2</v>
      </c>
      <c r="CG88" s="24">
        <v>-5.2799699999999998E-2</v>
      </c>
      <c r="CH88" s="24">
        <v>-1.8236499999999999E-2</v>
      </c>
      <c r="CI88" s="24">
        <v>-2.15289E-2</v>
      </c>
      <c r="CJ88" s="24">
        <v>-2.4873999999999999E-3</v>
      </c>
      <c r="CK88" s="24">
        <v>1.5054700000000001E-2</v>
      </c>
      <c r="CL88" s="24">
        <v>2.6511E-2</v>
      </c>
      <c r="CM88" s="24">
        <v>3.67356E-2</v>
      </c>
      <c r="CN88" s="24">
        <v>2.4632399999999999E-2</v>
      </c>
      <c r="CO88" s="24">
        <v>6.0802799999999997E-2</v>
      </c>
      <c r="CP88" s="24">
        <v>4.5395499999999998E-2</v>
      </c>
      <c r="CQ88" s="24">
        <v>1.79361E-2</v>
      </c>
      <c r="CR88" s="24">
        <v>2.4425499999999999E-2</v>
      </c>
      <c r="CS88" s="24">
        <v>1.43435E-2</v>
      </c>
      <c r="CT88" s="24">
        <v>1.6311300000000001E-2</v>
      </c>
      <c r="CU88" s="24">
        <v>2.21003E-2</v>
      </c>
      <c r="CV88" s="24">
        <v>1.0935200000000001E-2</v>
      </c>
      <c r="CW88" s="24">
        <v>1.1374799999999999E-2</v>
      </c>
      <c r="CX88" s="24">
        <v>-3.9506000000000003E-3</v>
      </c>
      <c r="CY88" s="24">
        <v>-1.36548E-2</v>
      </c>
      <c r="CZ88" s="24">
        <v>-1.14495E-2</v>
      </c>
      <c r="DA88" s="24">
        <v>-4.4799000000000002E-3</v>
      </c>
      <c r="DB88" s="24">
        <v>-9.3675000000000008E-3</v>
      </c>
      <c r="DC88" s="24">
        <v>-1.9377599999999998E-2</v>
      </c>
      <c r="DD88" s="24">
        <v>-1.5732199999999998E-2</v>
      </c>
      <c r="DE88" s="24">
        <v>-3.6714999999999998E-2</v>
      </c>
      <c r="DF88" s="24">
        <v>-6.4760000000000002E-4</v>
      </c>
      <c r="DG88" s="24">
        <v>-3.3605000000000002E-3</v>
      </c>
      <c r="DH88" s="24">
        <v>1.36331E-2</v>
      </c>
      <c r="DI88" s="24">
        <v>3.3661900000000002E-2</v>
      </c>
      <c r="DJ88" s="24">
        <v>4.7468099999999999E-2</v>
      </c>
      <c r="DK88" s="24">
        <v>5.8881299999999998E-2</v>
      </c>
      <c r="DL88" s="24">
        <v>4.73721E-2</v>
      </c>
      <c r="DM88" s="24">
        <v>8.1786499999999998E-2</v>
      </c>
      <c r="DN88" s="24">
        <v>6.7773200000000006E-2</v>
      </c>
      <c r="DO88" s="24">
        <v>3.93376E-2</v>
      </c>
      <c r="DP88" s="24">
        <v>4.5075400000000002E-2</v>
      </c>
      <c r="DQ88" s="24">
        <v>3.6666200000000003E-2</v>
      </c>
      <c r="DR88" s="24">
        <v>3.84001E-2</v>
      </c>
      <c r="DS88" s="24">
        <v>4.5044300000000002E-2</v>
      </c>
      <c r="DT88" s="24">
        <v>3.6975500000000001E-2</v>
      </c>
      <c r="DU88" s="24">
        <v>3.4909500000000003E-2</v>
      </c>
      <c r="DV88" s="24">
        <v>1.7748699999999999E-2</v>
      </c>
      <c r="DW88" s="24">
        <v>1.30267E-2</v>
      </c>
      <c r="DX88" s="24">
        <v>1.50969E-2</v>
      </c>
      <c r="DY88" s="24">
        <v>2.0035500000000001E-2</v>
      </c>
      <c r="DZ88" s="24">
        <v>1.4626500000000001E-2</v>
      </c>
      <c r="EA88" s="24">
        <v>4.8605999999999996E-3</v>
      </c>
      <c r="EB88" s="24">
        <v>7.1837999999999997E-3</v>
      </c>
      <c r="EC88" s="24">
        <v>-1.3491100000000001E-2</v>
      </c>
      <c r="ED88" s="24">
        <v>2.47479E-2</v>
      </c>
      <c r="EE88" s="24">
        <v>2.2871699999999998E-2</v>
      </c>
      <c r="EF88" s="24">
        <v>3.69086E-2</v>
      </c>
      <c r="EG88" s="24">
        <v>6.05278E-2</v>
      </c>
      <c r="EH88" s="24">
        <v>7.7726900000000002E-2</v>
      </c>
      <c r="EI88" s="24">
        <v>9.0856000000000006E-2</v>
      </c>
      <c r="EJ88" s="24">
        <v>8.0204499999999998E-2</v>
      </c>
      <c r="EK88" s="24">
        <v>0.11208360000000001</v>
      </c>
      <c r="EL88" s="24">
        <v>0.10008300000000001</v>
      </c>
      <c r="EM88" s="24">
        <v>7.0237900000000006E-2</v>
      </c>
      <c r="EN88" s="24">
        <v>7.4890700000000004E-2</v>
      </c>
      <c r="EO88" s="24">
        <v>6.8896700000000005E-2</v>
      </c>
      <c r="EP88" s="24">
        <v>7.0292900000000005E-2</v>
      </c>
      <c r="EQ88" s="24">
        <v>7.81718E-2</v>
      </c>
      <c r="ER88" s="24">
        <v>7.4573399999999998E-2</v>
      </c>
      <c r="ES88" s="24">
        <v>6.8889800000000001E-2</v>
      </c>
      <c r="ET88" s="24">
        <v>4.9078999999999998E-2</v>
      </c>
      <c r="EU88" s="24">
        <v>61.218179999999997</v>
      </c>
      <c r="EV88" s="24">
        <v>60.563639999999999</v>
      </c>
      <c r="EW88" s="24">
        <v>59.963630000000002</v>
      </c>
      <c r="EX88" s="24">
        <v>59.454540000000001</v>
      </c>
      <c r="EY88" s="24">
        <v>58.545459999999999</v>
      </c>
      <c r="EZ88" s="24">
        <v>57.981819999999999</v>
      </c>
      <c r="FA88" s="24">
        <v>57.909089999999999</v>
      </c>
      <c r="FB88" s="24">
        <v>59.41818</v>
      </c>
      <c r="FC88" s="24">
        <v>63.054549999999999</v>
      </c>
      <c r="FD88" s="24">
        <v>66.909090000000006</v>
      </c>
      <c r="FE88" s="24">
        <v>71.890910000000005</v>
      </c>
      <c r="FF88" s="24">
        <v>74.036360000000002</v>
      </c>
      <c r="FG88" s="24">
        <v>76</v>
      </c>
      <c r="FH88" s="24">
        <v>77.927269999999993</v>
      </c>
      <c r="FI88" s="24">
        <v>78.963639999999998</v>
      </c>
      <c r="FJ88" s="24">
        <v>79.472719999999995</v>
      </c>
      <c r="FK88" s="24">
        <v>77.890910000000005</v>
      </c>
      <c r="FL88" s="24">
        <v>75.945459999999997</v>
      </c>
      <c r="FM88" s="24">
        <v>73.363640000000004</v>
      </c>
      <c r="FN88" s="24">
        <v>69.418180000000007</v>
      </c>
      <c r="FO88" s="24">
        <v>65.418180000000007</v>
      </c>
      <c r="FP88" s="24">
        <v>62.690910000000002</v>
      </c>
      <c r="FQ88" s="24">
        <v>61.763640000000002</v>
      </c>
      <c r="FR88" s="24">
        <v>60.709090000000003</v>
      </c>
      <c r="FS88" s="24">
        <v>0.5950896</v>
      </c>
      <c r="FT88" s="24">
        <v>2.77728E-2</v>
      </c>
      <c r="FU88" s="24">
        <v>3.1985E-2</v>
      </c>
    </row>
    <row r="89" spans="1:177" x14ac:dyDescent="0.2">
      <c r="A89" s="14" t="s">
        <v>228</v>
      </c>
      <c r="B89" s="14" t="s">
        <v>0</v>
      </c>
      <c r="C89" s="14" t="s">
        <v>224</v>
      </c>
      <c r="D89" s="36" t="s">
        <v>257</v>
      </c>
      <c r="E89" s="25" t="s">
        <v>219</v>
      </c>
      <c r="F89" s="25">
        <v>689</v>
      </c>
      <c r="G89" s="24">
        <v>0.46371630000000003</v>
      </c>
      <c r="H89" s="24">
        <v>0.41199930000000001</v>
      </c>
      <c r="I89" s="24">
        <v>0.35826210000000003</v>
      </c>
      <c r="J89" s="24">
        <v>0.33582600000000001</v>
      </c>
      <c r="K89" s="24">
        <v>0.329013</v>
      </c>
      <c r="L89" s="24">
        <v>0.36210880000000001</v>
      </c>
      <c r="M89" s="24">
        <v>0.47324519999999998</v>
      </c>
      <c r="N89" s="24">
        <v>0.48049789999999998</v>
      </c>
      <c r="O89" s="24">
        <v>0.45514209999999999</v>
      </c>
      <c r="P89" s="24">
        <v>0.47274329999999998</v>
      </c>
      <c r="Q89" s="24">
        <v>0.44376840000000001</v>
      </c>
      <c r="R89" s="24">
        <v>0.48798160000000002</v>
      </c>
      <c r="S89" s="24">
        <v>0.58369369999999998</v>
      </c>
      <c r="T89" s="24">
        <v>0.55646229999999997</v>
      </c>
      <c r="U89" s="24">
        <v>0.59290929999999997</v>
      </c>
      <c r="V89" s="24">
        <v>0.58983350000000001</v>
      </c>
      <c r="W89" s="24">
        <v>0.57520099999999996</v>
      </c>
      <c r="X89" s="24">
        <v>0.73723340000000004</v>
      </c>
      <c r="Y89" s="24">
        <v>0.89376659999999997</v>
      </c>
      <c r="Z89" s="24">
        <v>0.89305959999999995</v>
      </c>
      <c r="AA89" s="24">
        <v>0.83553109999999997</v>
      </c>
      <c r="AB89" s="24">
        <v>0.72140219999999999</v>
      </c>
      <c r="AC89" s="24">
        <v>0.65860580000000002</v>
      </c>
      <c r="AD89" s="24">
        <v>0.59589959999999997</v>
      </c>
      <c r="AE89" s="24">
        <v>-0.1023067</v>
      </c>
      <c r="AF89" s="24">
        <v>-0.1091768</v>
      </c>
      <c r="AG89" s="24">
        <v>-9.5014399999999999E-2</v>
      </c>
      <c r="AH89" s="24">
        <v>-6.5572400000000003E-2</v>
      </c>
      <c r="AI89" s="24">
        <v>-6.6451099999999999E-2</v>
      </c>
      <c r="AJ89" s="24">
        <v>-5.6313000000000002E-2</v>
      </c>
      <c r="AK89" s="24">
        <v>-7.3129799999999995E-2</v>
      </c>
      <c r="AL89" s="24">
        <v>-6.3178300000000007E-2</v>
      </c>
      <c r="AM89" s="24">
        <v>-1.7462999999999999E-2</v>
      </c>
      <c r="AN89" s="24">
        <v>-3.3601999999999998E-3</v>
      </c>
      <c r="AO89" s="24">
        <v>-1.9699899999999999E-2</v>
      </c>
      <c r="AP89" s="24">
        <v>-2.2105300000000001E-2</v>
      </c>
      <c r="AQ89" s="24">
        <v>-2.86416E-2</v>
      </c>
      <c r="AR89" s="24">
        <v>-3.4363699999999997E-2</v>
      </c>
      <c r="AS89" s="24">
        <v>6.7704000000000002E-3</v>
      </c>
      <c r="AT89" s="24">
        <v>1.5561999999999999E-2</v>
      </c>
      <c r="AU89" s="24">
        <v>-1.6098500000000002E-2</v>
      </c>
      <c r="AV89" s="24">
        <v>-5.7023999999999998E-2</v>
      </c>
      <c r="AW89" s="24">
        <v>-6.4569100000000004E-2</v>
      </c>
      <c r="AX89" s="24">
        <v>-0.1018815</v>
      </c>
      <c r="AY89" s="24">
        <v>-0.11055189999999999</v>
      </c>
      <c r="AZ89" s="24">
        <v>-8.3398E-2</v>
      </c>
      <c r="BA89" s="24">
        <v>-0.11037660000000001</v>
      </c>
      <c r="BB89" s="24">
        <v>-7.9064099999999998E-2</v>
      </c>
      <c r="BC89" s="24">
        <v>-7.4535699999999996E-2</v>
      </c>
      <c r="BD89" s="24">
        <v>-8.2612699999999997E-2</v>
      </c>
      <c r="BE89" s="24">
        <v>-7.10649E-2</v>
      </c>
      <c r="BF89" s="24">
        <v>-4.26927E-2</v>
      </c>
      <c r="BG89" s="24">
        <v>-4.5533999999999998E-2</v>
      </c>
      <c r="BH89" s="24">
        <v>-3.3756000000000001E-2</v>
      </c>
      <c r="BI89" s="24">
        <v>-4.9622899999999998E-2</v>
      </c>
      <c r="BJ89" s="24">
        <v>-3.6533700000000002E-2</v>
      </c>
      <c r="BK89" s="24">
        <v>7.1865999999999996E-3</v>
      </c>
      <c r="BL89" s="24">
        <v>1.84035E-2</v>
      </c>
      <c r="BM89" s="24">
        <v>3.0625000000000001E-3</v>
      </c>
      <c r="BN89" s="24">
        <v>-1.126E-3</v>
      </c>
      <c r="BO89" s="24">
        <v>-8.3809999999999996E-3</v>
      </c>
      <c r="BP89" s="24">
        <v>-1.03926E-2</v>
      </c>
      <c r="BQ89" s="24">
        <v>3.0058499999999998E-2</v>
      </c>
      <c r="BR89" s="24">
        <v>3.7028899999999997E-2</v>
      </c>
      <c r="BS89" s="24">
        <v>5.4047000000000001E-3</v>
      </c>
      <c r="BT89" s="24">
        <v>-2.2738100000000001E-2</v>
      </c>
      <c r="BU89" s="24">
        <v>-2.8072199999999999E-2</v>
      </c>
      <c r="BV89" s="24">
        <v>-6.3432799999999998E-2</v>
      </c>
      <c r="BW89" s="24">
        <v>-8.1412799999999994E-2</v>
      </c>
      <c r="BX89" s="24">
        <v>-5.6689700000000003E-2</v>
      </c>
      <c r="BY89" s="24">
        <v>-8.2034099999999999E-2</v>
      </c>
      <c r="BZ89" s="24">
        <v>-5.1840299999999999E-2</v>
      </c>
      <c r="CA89" s="24">
        <v>-5.5301700000000002E-2</v>
      </c>
      <c r="CB89" s="24">
        <v>-6.4214499999999994E-2</v>
      </c>
      <c r="CC89" s="24">
        <v>-5.4477600000000001E-2</v>
      </c>
      <c r="CD89" s="24">
        <v>-2.68463E-2</v>
      </c>
      <c r="CE89" s="24">
        <v>-3.1046899999999999E-2</v>
      </c>
      <c r="CF89" s="24">
        <v>-1.8133099999999999E-2</v>
      </c>
      <c r="CG89" s="24">
        <v>-3.33421E-2</v>
      </c>
      <c r="CH89" s="24">
        <v>-1.80798E-2</v>
      </c>
      <c r="CI89" s="24">
        <v>2.4258800000000001E-2</v>
      </c>
      <c r="CJ89" s="24">
        <v>3.3477100000000003E-2</v>
      </c>
      <c r="CK89" s="24">
        <v>1.88276E-2</v>
      </c>
      <c r="CL89" s="24">
        <v>1.34041E-2</v>
      </c>
      <c r="CM89" s="24">
        <v>5.6514E-3</v>
      </c>
      <c r="CN89" s="24">
        <v>6.2097000000000003E-3</v>
      </c>
      <c r="CO89" s="24">
        <v>4.6187800000000001E-2</v>
      </c>
      <c r="CP89" s="24">
        <v>5.18968E-2</v>
      </c>
      <c r="CQ89" s="24">
        <v>2.0297699999999998E-2</v>
      </c>
      <c r="CR89" s="24">
        <v>1.0081999999999999E-3</v>
      </c>
      <c r="CS89" s="24">
        <v>-2.7945999999999999E-3</v>
      </c>
      <c r="CT89" s="24">
        <v>-3.68034E-2</v>
      </c>
      <c r="CU89" s="24">
        <v>-6.1231099999999997E-2</v>
      </c>
      <c r="CV89" s="24">
        <v>-3.8191599999999999E-2</v>
      </c>
      <c r="CW89" s="24">
        <v>-6.2404099999999997E-2</v>
      </c>
      <c r="CX89" s="24">
        <v>-3.2985100000000003E-2</v>
      </c>
      <c r="CY89" s="24">
        <v>-3.6067599999999998E-2</v>
      </c>
      <c r="CZ89" s="24">
        <v>-4.5816299999999997E-2</v>
      </c>
      <c r="DA89" s="24">
        <v>-3.7890199999999999E-2</v>
      </c>
      <c r="DB89" s="24">
        <v>-1.09999E-2</v>
      </c>
      <c r="DC89" s="24">
        <v>-1.65598E-2</v>
      </c>
      <c r="DD89" s="24">
        <v>-2.5100999999999999E-3</v>
      </c>
      <c r="DE89" s="24">
        <v>-1.7061300000000001E-2</v>
      </c>
      <c r="DF89" s="24">
        <v>3.7419999999999999E-4</v>
      </c>
      <c r="DG89" s="24">
        <v>4.1331E-2</v>
      </c>
      <c r="DH89" s="24">
        <v>4.8550599999999999E-2</v>
      </c>
      <c r="DI89" s="24">
        <v>3.45928E-2</v>
      </c>
      <c r="DJ89" s="24">
        <v>2.7934299999999999E-2</v>
      </c>
      <c r="DK89" s="24">
        <v>1.9683800000000001E-2</v>
      </c>
      <c r="DL89" s="24">
        <v>2.2811999999999999E-2</v>
      </c>
      <c r="DM89" s="24">
        <v>6.2316999999999997E-2</v>
      </c>
      <c r="DN89" s="24">
        <v>6.6764599999999993E-2</v>
      </c>
      <c r="DO89" s="24">
        <v>3.5190699999999998E-2</v>
      </c>
      <c r="DP89" s="24">
        <v>2.4754499999999999E-2</v>
      </c>
      <c r="DQ89" s="24">
        <v>2.2483099999999999E-2</v>
      </c>
      <c r="DR89" s="24">
        <v>-1.0174000000000001E-2</v>
      </c>
      <c r="DS89" s="24">
        <v>-4.1049500000000003E-2</v>
      </c>
      <c r="DT89" s="24">
        <v>-1.9693599999999999E-2</v>
      </c>
      <c r="DU89" s="24">
        <v>-4.2774100000000002E-2</v>
      </c>
      <c r="DV89" s="24">
        <v>-1.413E-2</v>
      </c>
      <c r="DW89" s="24">
        <v>-8.2965999999999995E-3</v>
      </c>
      <c r="DX89" s="24">
        <v>-1.9252200000000001E-2</v>
      </c>
      <c r="DY89" s="24">
        <v>-1.39407E-2</v>
      </c>
      <c r="DZ89" s="24">
        <v>1.18797E-2</v>
      </c>
      <c r="EA89" s="24">
        <v>4.3572999999999997E-3</v>
      </c>
      <c r="EB89" s="24">
        <v>2.0046899999999999E-2</v>
      </c>
      <c r="EC89" s="24">
        <v>6.4457000000000004E-3</v>
      </c>
      <c r="ED89" s="24">
        <v>2.7018799999999999E-2</v>
      </c>
      <c r="EE89" s="24">
        <v>6.59806E-2</v>
      </c>
      <c r="EF89" s="24">
        <v>7.0314399999999999E-2</v>
      </c>
      <c r="EG89" s="24">
        <v>5.7355200000000002E-2</v>
      </c>
      <c r="EH89" s="24">
        <v>4.8913499999999999E-2</v>
      </c>
      <c r="EI89" s="24">
        <v>3.9944399999999998E-2</v>
      </c>
      <c r="EJ89" s="24">
        <v>4.6783100000000001E-2</v>
      </c>
      <c r="EK89" s="24">
        <v>8.5605100000000003E-2</v>
      </c>
      <c r="EL89" s="24">
        <v>8.8231500000000004E-2</v>
      </c>
      <c r="EM89" s="24">
        <v>5.6693899999999998E-2</v>
      </c>
      <c r="EN89" s="24">
        <v>5.90404E-2</v>
      </c>
      <c r="EO89" s="24">
        <v>5.8979999999999998E-2</v>
      </c>
      <c r="EP89" s="24">
        <v>2.82747E-2</v>
      </c>
      <c r="EQ89" s="24">
        <v>-1.19103E-2</v>
      </c>
      <c r="ER89" s="24">
        <v>7.0146999999999996E-3</v>
      </c>
      <c r="ES89" s="24">
        <v>-1.44315E-2</v>
      </c>
      <c r="ET89" s="24">
        <v>1.3093799999999999E-2</v>
      </c>
      <c r="EU89" s="24">
        <v>63.391669999999998</v>
      </c>
      <c r="EV89" s="24">
        <v>62.316670000000002</v>
      </c>
      <c r="EW89" s="24">
        <v>61.641669999999998</v>
      </c>
      <c r="EX89" s="24">
        <v>62.075000000000003</v>
      </c>
      <c r="EY89" s="24">
        <v>64.033330000000007</v>
      </c>
      <c r="EZ89" s="24">
        <v>66.033330000000007</v>
      </c>
      <c r="FA89" s="24">
        <v>65.458340000000007</v>
      </c>
      <c r="FB89" s="24">
        <v>70.541659999999993</v>
      </c>
      <c r="FC89" s="24">
        <v>77.816670000000002</v>
      </c>
      <c r="FD89" s="24">
        <v>84.191670000000002</v>
      </c>
      <c r="FE89" s="24">
        <v>90.333340000000007</v>
      </c>
      <c r="FF89" s="24">
        <v>91.924999999999997</v>
      </c>
      <c r="FG89" s="24">
        <v>93.416659999999993</v>
      </c>
      <c r="FH89" s="24">
        <v>93.341669999999993</v>
      </c>
      <c r="FI89" s="24">
        <v>92.966669999999993</v>
      </c>
      <c r="FJ89" s="24">
        <v>92.383330000000001</v>
      </c>
      <c r="FK89" s="24">
        <v>90.366669999999999</v>
      </c>
      <c r="FL89" s="24">
        <v>84.766670000000005</v>
      </c>
      <c r="FM89" s="24">
        <v>81.508330000000001</v>
      </c>
      <c r="FN89" s="24">
        <v>78.491669999999999</v>
      </c>
      <c r="FO89" s="24">
        <v>76.5</v>
      </c>
      <c r="FP89" s="24">
        <v>74.408330000000007</v>
      </c>
      <c r="FQ89" s="24">
        <v>71.974999999999994</v>
      </c>
      <c r="FR89" s="24">
        <v>68.708340000000007</v>
      </c>
      <c r="FS89" s="24">
        <v>0.447268</v>
      </c>
      <c r="FT89" s="24">
        <v>1.7899200000000001E-2</v>
      </c>
      <c r="FU89" s="24">
        <v>3.5098799999999999E-2</v>
      </c>
    </row>
    <row r="90" spans="1:177" x14ac:dyDescent="0.2">
      <c r="A90" s="14" t="s">
        <v>228</v>
      </c>
      <c r="B90" s="14" t="s">
        <v>0</v>
      </c>
      <c r="C90" s="14" t="s">
        <v>224</v>
      </c>
      <c r="D90" s="36" t="s">
        <v>257</v>
      </c>
      <c r="E90" s="25" t="s">
        <v>220</v>
      </c>
      <c r="F90" s="25">
        <v>386</v>
      </c>
      <c r="G90" s="24">
        <v>0.29203960000000001</v>
      </c>
      <c r="H90" s="24">
        <v>0.23762179999999999</v>
      </c>
      <c r="I90" s="24">
        <v>0.21160880000000001</v>
      </c>
      <c r="J90" s="24">
        <v>0.20002339999999999</v>
      </c>
      <c r="K90" s="24">
        <v>0.1849954</v>
      </c>
      <c r="L90" s="24">
        <v>0.20471539999999999</v>
      </c>
      <c r="M90" s="24">
        <v>0.2637776</v>
      </c>
      <c r="N90" s="24">
        <v>0.31305769999999999</v>
      </c>
      <c r="O90" s="24">
        <v>0.28319149999999998</v>
      </c>
      <c r="P90" s="24">
        <v>0.285219</v>
      </c>
      <c r="Q90" s="24">
        <v>0.28430070000000002</v>
      </c>
      <c r="R90" s="24">
        <v>0.320247</v>
      </c>
      <c r="S90" s="24">
        <v>0.40200219999999998</v>
      </c>
      <c r="T90" s="24">
        <v>0.38314359999999997</v>
      </c>
      <c r="U90" s="24">
        <v>0.41694589999999998</v>
      </c>
      <c r="V90" s="24">
        <v>0.3493425</v>
      </c>
      <c r="W90" s="24">
        <v>0.3512979</v>
      </c>
      <c r="X90" s="24">
        <v>0.46113549999999998</v>
      </c>
      <c r="Y90" s="24">
        <v>0.55345089999999997</v>
      </c>
      <c r="Z90" s="24">
        <v>0.49613469999999998</v>
      </c>
      <c r="AA90" s="24">
        <v>0.4727962</v>
      </c>
      <c r="AB90" s="24">
        <v>0.38747490000000001</v>
      </c>
      <c r="AC90" s="24">
        <v>0.39028560000000001</v>
      </c>
      <c r="AD90" s="24">
        <v>0.3669673</v>
      </c>
      <c r="AE90" s="24">
        <v>-0.1070894</v>
      </c>
      <c r="AF90" s="24">
        <v>-0.1111666</v>
      </c>
      <c r="AG90" s="24">
        <v>-8.2348000000000005E-2</v>
      </c>
      <c r="AH90" s="24">
        <v>-5.6354500000000002E-2</v>
      </c>
      <c r="AI90" s="24">
        <v>-5.5151899999999997E-2</v>
      </c>
      <c r="AJ90" s="24">
        <v>-4.7287700000000002E-2</v>
      </c>
      <c r="AK90" s="24">
        <v>-6.2958799999999995E-2</v>
      </c>
      <c r="AL90" s="24">
        <v>-5.7851699999999999E-2</v>
      </c>
      <c r="AM90" s="24">
        <v>-3.8187899999999997E-2</v>
      </c>
      <c r="AN90" s="24">
        <v>-1.51717E-2</v>
      </c>
      <c r="AO90" s="24">
        <v>-3.6977900000000001E-2</v>
      </c>
      <c r="AP90" s="24">
        <v>-1.82661E-2</v>
      </c>
      <c r="AQ90" s="24">
        <v>-1.19577E-2</v>
      </c>
      <c r="AR90" s="24">
        <v>-1.49061E-2</v>
      </c>
      <c r="AS90" s="24">
        <v>2.82594E-2</v>
      </c>
      <c r="AT90" s="24">
        <v>2.3850400000000001E-2</v>
      </c>
      <c r="AU90" s="24">
        <v>-1.1586000000000001E-2</v>
      </c>
      <c r="AV90" s="24">
        <v>-6.5382999999999997E-2</v>
      </c>
      <c r="AW90" s="24">
        <v>-9.8175799999999994E-2</v>
      </c>
      <c r="AX90" s="24">
        <v>-0.1196314</v>
      </c>
      <c r="AY90" s="24">
        <v>-8.88322E-2</v>
      </c>
      <c r="AZ90" s="24">
        <v>-5.7667900000000001E-2</v>
      </c>
      <c r="BA90" s="24">
        <v>-9.67422E-2</v>
      </c>
      <c r="BB90" s="24">
        <v>-8.1517400000000004E-2</v>
      </c>
      <c r="BC90" s="24">
        <v>-7.8611399999999998E-2</v>
      </c>
      <c r="BD90" s="24">
        <v>-8.4533200000000003E-2</v>
      </c>
      <c r="BE90" s="24">
        <v>-5.8797000000000002E-2</v>
      </c>
      <c r="BF90" s="24">
        <v>-3.4480799999999999E-2</v>
      </c>
      <c r="BG90" s="24">
        <v>-3.7008699999999999E-2</v>
      </c>
      <c r="BH90" s="24">
        <v>-3.0161199999999999E-2</v>
      </c>
      <c r="BI90" s="24">
        <v>-4.2630300000000003E-2</v>
      </c>
      <c r="BJ90" s="24">
        <v>-3.2185999999999999E-2</v>
      </c>
      <c r="BK90" s="24">
        <v>-1.72497E-2</v>
      </c>
      <c r="BL90" s="24">
        <v>-2.6410000000000002E-4</v>
      </c>
      <c r="BM90" s="24">
        <v>-1.6571099999999998E-2</v>
      </c>
      <c r="BN90" s="24">
        <v>-4.5580000000000002E-4</v>
      </c>
      <c r="BO90" s="24">
        <v>4.5808000000000003E-3</v>
      </c>
      <c r="BP90" s="24">
        <v>7.1935999999999996E-3</v>
      </c>
      <c r="BQ90" s="24">
        <v>4.7677900000000002E-2</v>
      </c>
      <c r="BR90" s="24">
        <v>4.1772700000000003E-2</v>
      </c>
      <c r="BS90" s="24">
        <v>5.7600999999999998E-3</v>
      </c>
      <c r="BT90" s="24">
        <v>-3.08639E-2</v>
      </c>
      <c r="BU90" s="24">
        <v>-6.2148200000000001E-2</v>
      </c>
      <c r="BV90" s="24">
        <v>-8.2752099999999995E-2</v>
      </c>
      <c r="BW90" s="24">
        <v>-6.2725100000000006E-2</v>
      </c>
      <c r="BX90" s="24">
        <v>-4.0852100000000002E-2</v>
      </c>
      <c r="BY90" s="24">
        <v>-7.5370800000000002E-2</v>
      </c>
      <c r="BZ90" s="24">
        <v>-5.8048099999999998E-2</v>
      </c>
      <c r="CA90" s="24">
        <v>-5.8887599999999998E-2</v>
      </c>
      <c r="CB90" s="24">
        <v>-6.6087000000000007E-2</v>
      </c>
      <c r="CC90" s="24">
        <v>-4.2485700000000001E-2</v>
      </c>
      <c r="CD90" s="24">
        <v>-1.9331000000000001E-2</v>
      </c>
      <c r="CE90" s="24">
        <v>-2.44429E-2</v>
      </c>
      <c r="CF90" s="24">
        <v>-1.82995E-2</v>
      </c>
      <c r="CG90" s="24">
        <v>-2.8550900000000001E-2</v>
      </c>
      <c r="CH90" s="24">
        <v>-1.4409999999999999E-2</v>
      </c>
      <c r="CI90" s="24">
        <v>-2.748E-3</v>
      </c>
      <c r="CJ90" s="24">
        <v>1.00608E-2</v>
      </c>
      <c r="CK90" s="24">
        <v>-2.4374000000000002E-3</v>
      </c>
      <c r="CL90" s="24">
        <v>1.1879600000000001E-2</v>
      </c>
      <c r="CM90" s="24">
        <v>1.6035399999999998E-2</v>
      </c>
      <c r="CN90" s="24">
        <v>2.24998E-2</v>
      </c>
      <c r="CO90" s="24">
        <v>6.1127099999999997E-2</v>
      </c>
      <c r="CP90" s="24">
        <v>5.41856E-2</v>
      </c>
      <c r="CQ90" s="24">
        <v>1.7773899999999999E-2</v>
      </c>
      <c r="CR90" s="24">
        <v>-6.9560999999999998E-3</v>
      </c>
      <c r="CS90" s="24">
        <v>-3.7195600000000002E-2</v>
      </c>
      <c r="CT90" s="24">
        <v>-5.7209599999999999E-2</v>
      </c>
      <c r="CU90" s="24">
        <v>-4.4643500000000003E-2</v>
      </c>
      <c r="CV90" s="24">
        <v>-2.9205399999999999E-2</v>
      </c>
      <c r="CW90" s="24">
        <v>-6.0568999999999998E-2</v>
      </c>
      <c r="CX90" s="24">
        <v>-4.1793400000000001E-2</v>
      </c>
      <c r="CY90" s="24">
        <v>-3.9163799999999999E-2</v>
      </c>
      <c r="CZ90" s="24">
        <v>-4.7640799999999997E-2</v>
      </c>
      <c r="DA90" s="24">
        <v>-2.6174300000000001E-2</v>
      </c>
      <c r="DB90" s="24">
        <v>-4.1812999999999998E-3</v>
      </c>
      <c r="DC90" s="24">
        <v>-1.1877E-2</v>
      </c>
      <c r="DD90" s="24">
        <v>-6.4377000000000002E-3</v>
      </c>
      <c r="DE90" s="24">
        <v>-1.4471400000000001E-2</v>
      </c>
      <c r="DF90" s="24">
        <v>3.3658999999999998E-3</v>
      </c>
      <c r="DG90" s="24">
        <v>1.1753700000000001E-2</v>
      </c>
      <c r="DH90" s="24">
        <v>2.0385799999999999E-2</v>
      </c>
      <c r="DI90" s="24">
        <v>1.16963E-2</v>
      </c>
      <c r="DJ90" s="24">
        <v>2.4215E-2</v>
      </c>
      <c r="DK90" s="24">
        <v>2.7490000000000001E-2</v>
      </c>
      <c r="DL90" s="24">
        <v>3.7805999999999999E-2</v>
      </c>
      <c r="DM90" s="24">
        <v>7.4576299999999998E-2</v>
      </c>
      <c r="DN90" s="24">
        <v>6.6598500000000005E-2</v>
      </c>
      <c r="DO90" s="24">
        <v>2.97878E-2</v>
      </c>
      <c r="DP90" s="24">
        <v>1.69518E-2</v>
      </c>
      <c r="DQ90" s="24">
        <v>-1.22431E-2</v>
      </c>
      <c r="DR90" s="24">
        <v>-3.1667099999999997E-2</v>
      </c>
      <c r="DS90" s="24">
        <v>-2.6561899999999999E-2</v>
      </c>
      <c r="DT90" s="24">
        <v>-1.7558799999999999E-2</v>
      </c>
      <c r="DU90" s="24">
        <v>-4.5767299999999997E-2</v>
      </c>
      <c r="DV90" s="24">
        <v>-2.5538600000000002E-2</v>
      </c>
      <c r="DW90" s="24">
        <v>-1.0685800000000001E-2</v>
      </c>
      <c r="DX90" s="24">
        <v>-2.1007399999999999E-2</v>
      </c>
      <c r="DY90" s="24">
        <v>-2.6232999999999999E-3</v>
      </c>
      <c r="DZ90" s="24">
        <v>1.76925E-2</v>
      </c>
      <c r="EA90" s="24">
        <v>6.2661000000000001E-3</v>
      </c>
      <c r="EB90" s="24">
        <v>1.06888E-2</v>
      </c>
      <c r="EC90" s="24">
        <v>5.8570000000000002E-3</v>
      </c>
      <c r="ED90" s="24">
        <v>2.9031600000000001E-2</v>
      </c>
      <c r="EE90" s="24">
        <v>3.2691900000000003E-2</v>
      </c>
      <c r="EF90" s="24">
        <v>3.5293400000000003E-2</v>
      </c>
      <c r="EG90" s="24">
        <v>3.2103100000000002E-2</v>
      </c>
      <c r="EH90" s="24">
        <v>4.2025300000000002E-2</v>
      </c>
      <c r="EI90" s="24">
        <v>4.4028600000000001E-2</v>
      </c>
      <c r="EJ90" s="24">
        <v>5.9905699999999999E-2</v>
      </c>
      <c r="EK90" s="24">
        <v>9.3994800000000003E-2</v>
      </c>
      <c r="EL90" s="24">
        <v>8.4520700000000004E-2</v>
      </c>
      <c r="EM90" s="24">
        <v>4.7133899999999999E-2</v>
      </c>
      <c r="EN90" s="24">
        <v>5.1470799999999997E-2</v>
      </c>
      <c r="EO90" s="24">
        <v>2.37845E-2</v>
      </c>
      <c r="EP90" s="24">
        <v>5.2122999999999996E-3</v>
      </c>
      <c r="EQ90" s="24">
        <v>-4.548E-4</v>
      </c>
      <c r="ER90" s="24">
        <v>-7.4299999999999995E-4</v>
      </c>
      <c r="ES90" s="24">
        <v>-2.4395900000000002E-2</v>
      </c>
      <c r="ET90" s="24">
        <v>-2.0693999999999999E-3</v>
      </c>
      <c r="EU90" s="24">
        <v>64.637929999999997</v>
      </c>
      <c r="EV90" s="24">
        <v>63.896549999999998</v>
      </c>
      <c r="EW90" s="24">
        <v>62.551720000000003</v>
      </c>
      <c r="EX90" s="24">
        <v>63.034480000000002</v>
      </c>
      <c r="EY90" s="24">
        <v>65.68965</v>
      </c>
      <c r="EZ90" s="24">
        <v>67.172420000000002</v>
      </c>
      <c r="FA90" s="24">
        <v>67.827579999999998</v>
      </c>
      <c r="FB90" s="24">
        <v>73.344830000000002</v>
      </c>
      <c r="FC90" s="24">
        <v>80.293109999999999</v>
      </c>
      <c r="FD90" s="24">
        <v>86.18965</v>
      </c>
      <c r="FE90" s="24">
        <v>90.81035</v>
      </c>
      <c r="FF90" s="24">
        <v>92.620689999999996</v>
      </c>
      <c r="FG90" s="24">
        <v>94.206890000000001</v>
      </c>
      <c r="FH90" s="24">
        <v>94.034480000000002</v>
      </c>
      <c r="FI90" s="24">
        <v>94.086200000000005</v>
      </c>
      <c r="FJ90" s="24">
        <v>93.068960000000004</v>
      </c>
      <c r="FK90" s="24">
        <v>91.362070000000003</v>
      </c>
      <c r="FL90" s="24">
        <v>85.758619999999993</v>
      </c>
      <c r="FM90" s="24">
        <v>82.396550000000005</v>
      </c>
      <c r="FN90" s="24">
        <v>78.827579999999998</v>
      </c>
      <c r="FO90" s="24">
        <v>76.241380000000007</v>
      </c>
      <c r="FP90" s="24">
        <v>75.068960000000004</v>
      </c>
      <c r="FQ90" s="24">
        <v>72.293109999999999</v>
      </c>
      <c r="FR90" s="24">
        <v>69.534480000000002</v>
      </c>
      <c r="FS90" s="24">
        <v>0.42037180000000002</v>
      </c>
      <c r="FT90" s="24">
        <v>1.47954E-2</v>
      </c>
      <c r="FU90" s="24">
        <v>3.5767E-2</v>
      </c>
    </row>
    <row r="91" spans="1:177" x14ac:dyDescent="0.2">
      <c r="A91" s="14" t="s">
        <v>228</v>
      </c>
      <c r="B91" s="14" t="s">
        <v>0</v>
      </c>
      <c r="C91" s="14" t="s">
        <v>224</v>
      </c>
      <c r="D91" s="36" t="s">
        <v>257</v>
      </c>
      <c r="E91" s="25" t="s">
        <v>221</v>
      </c>
      <c r="F91" s="25">
        <v>303</v>
      </c>
      <c r="G91" s="24">
        <v>0.17884630000000001</v>
      </c>
      <c r="H91" s="24">
        <v>0.17808599999999999</v>
      </c>
      <c r="I91" s="24">
        <v>0.1493456</v>
      </c>
      <c r="J91" s="24">
        <v>0.138493</v>
      </c>
      <c r="K91" s="24">
        <v>0.14466760000000001</v>
      </c>
      <c r="L91" s="24">
        <v>0.15865380000000001</v>
      </c>
      <c r="M91" s="24">
        <v>0.21003260000000001</v>
      </c>
      <c r="N91" s="24">
        <v>0.17833479999999999</v>
      </c>
      <c r="O91" s="24">
        <v>0.18010699999999999</v>
      </c>
      <c r="P91" s="24">
        <v>0.19269620000000001</v>
      </c>
      <c r="Q91" s="24">
        <v>0.1677892</v>
      </c>
      <c r="R91" s="24">
        <v>0.1792048</v>
      </c>
      <c r="S91" s="24">
        <v>0.2008527</v>
      </c>
      <c r="T91" s="24">
        <v>0.1914438</v>
      </c>
      <c r="U91" s="24">
        <v>0.1999175</v>
      </c>
      <c r="V91" s="24">
        <v>0.2417077</v>
      </c>
      <c r="W91" s="24">
        <v>0.22977890000000001</v>
      </c>
      <c r="X91" s="24">
        <v>0.28608450000000002</v>
      </c>
      <c r="Y91" s="24">
        <v>0.35079670000000002</v>
      </c>
      <c r="Z91" s="24">
        <v>0.39750390000000002</v>
      </c>
      <c r="AA91" s="24">
        <v>0.3650486</v>
      </c>
      <c r="AB91" s="24">
        <v>0.33067590000000002</v>
      </c>
      <c r="AC91" s="24">
        <v>0.27389809999999998</v>
      </c>
      <c r="AD91" s="24">
        <v>0.23655570000000001</v>
      </c>
      <c r="AE91" s="24">
        <v>-2.15546E-2</v>
      </c>
      <c r="AF91" s="24">
        <v>-2.13069E-2</v>
      </c>
      <c r="AG91" s="24">
        <v>-3.11583E-2</v>
      </c>
      <c r="AH91" s="24">
        <v>-2.6628800000000001E-2</v>
      </c>
      <c r="AI91" s="24">
        <v>-2.77763E-2</v>
      </c>
      <c r="AJ91" s="24">
        <v>-2.6863100000000001E-2</v>
      </c>
      <c r="AK91" s="24">
        <v>-2.8750499999999998E-2</v>
      </c>
      <c r="AL91" s="24">
        <v>-2.60004E-2</v>
      </c>
      <c r="AM91" s="24">
        <v>-1.516E-4</v>
      </c>
      <c r="AN91" s="24">
        <v>-4.5345000000000003E-3</v>
      </c>
      <c r="AO91" s="24">
        <v>-2.9968E-3</v>
      </c>
      <c r="AP91" s="24">
        <v>-1.84098E-2</v>
      </c>
      <c r="AQ91" s="24">
        <v>-2.8116100000000002E-2</v>
      </c>
      <c r="AR91" s="24">
        <v>-3.2134200000000002E-2</v>
      </c>
      <c r="AS91" s="24">
        <v>-2.7363999999999999E-2</v>
      </c>
      <c r="AT91" s="24">
        <v>-2.0735199999999999E-2</v>
      </c>
      <c r="AU91" s="24">
        <v>-2.03968E-2</v>
      </c>
      <c r="AV91" s="24">
        <v>-1.92044E-2</v>
      </c>
      <c r="AW91" s="24">
        <v>-3.8866999999999999E-3</v>
      </c>
      <c r="AX91" s="24">
        <v>-1.7325299999999998E-2</v>
      </c>
      <c r="AY91" s="24">
        <v>-4.4387599999999999E-2</v>
      </c>
      <c r="AZ91" s="24">
        <v>-4.29282E-2</v>
      </c>
      <c r="BA91" s="24">
        <v>-4.0084500000000002E-2</v>
      </c>
      <c r="BB91" s="24">
        <v>-2.43944E-2</v>
      </c>
      <c r="BC91" s="24">
        <v>-1.1907600000000001E-2</v>
      </c>
      <c r="BD91" s="24">
        <v>-1.12161E-2</v>
      </c>
      <c r="BE91" s="24">
        <v>-2.1832799999999999E-2</v>
      </c>
      <c r="BF91" s="24">
        <v>-1.6285500000000001E-2</v>
      </c>
      <c r="BG91" s="24">
        <v>-1.6095399999999999E-2</v>
      </c>
      <c r="BH91" s="24">
        <v>-1.1717399999999999E-2</v>
      </c>
      <c r="BI91" s="24">
        <v>-1.5598900000000001E-2</v>
      </c>
      <c r="BJ91" s="24">
        <v>-1.39279E-2</v>
      </c>
      <c r="BK91" s="24">
        <v>1.3720899999999999E-2</v>
      </c>
      <c r="BL91" s="24">
        <v>1.0472199999999999E-2</v>
      </c>
      <c r="BM91" s="24">
        <v>8.6140999999999995E-3</v>
      </c>
      <c r="BN91" s="24">
        <v>-6.5255000000000001E-3</v>
      </c>
      <c r="BO91" s="24">
        <v>-1.6070999999999998E-2</v>
      </c>
      <c r="BP91" s="24">
        <v>-2.0285600000000001E-2</v>
      </c>
      <c r="BQ91" s="24">
        <v>-1.3644999999999999E-2</v>
      </c>
      <c r="BR91" s="24">
        <v>-8.1429999999999992E-3</v>
      </c>
      <c r="BS91" s="24">
        <v>-6.9386999999999999E-3</v>
      </c>
      <c r="BT91" s="24">
        <v>-5.9851000000000001E-3</v>
      </c>
      <c r="BU91" s="24">
        <v>1.10566E-2</v>
      </c>
      <c r="BV91" s="24">
        <v>2.2259999999999999E-4</v>
      </c>
      <c r="BW91" s="24">
        <v>-2.89576E-2</v>
      </c>
      <c r="BX91" s="24">
        <v>-2.3403899999999998E-2</v>
      </c>
      <c r="BY91" s="24">
        <v>-2.1555700000000001E-2</v>
      </c>
      <c r="BZ91" s="24">
        <v>-9.1327000000000005E-3</v>
      </c>
      <c r="CA91" s="24">
        <v>-5.2262000000000003E-3</v>
      </c>
      <c r="CB91" s="24">
        <v>-4.2272000000000004E-3</v>
      </c>
      <c r="CC91" s="24">
        <v>-1.5374000000000001E-2</v>
      </c>
      <c r="CD91" s="24">
        <v>-9.1217999999999994E-3</v>
      </c>
      <c r="CE91" s="24">
        <v>-8.0052999999999999E-3</v>
      </c>
      <c r="CF91" s="24">
        <v>-1.2275999999999999E-3</v>
      </c>
      <c r="CG91" s="24">
        <v>-6.4901999999999998E-3</v>
      </c>
      <c r="CH91" s="24">
        <v>-5.5665999999999997E-3</v>
      </c>
      <c r="CI91" s="24">
        <v>2.33289E-2</v>
      </c>
      <c r="CJ91" s="24">
        <v>2.08658E-2</v>
      </c>
      <c r="CK91" s="24">
        <v>1.6655699999999999E-2</v>
      </c>
      <c r="CL91" s="24">
        <v>1.7055E-3</v>
      </c>
      <c r="CM91" s="24">
        <v>-7.7286000000000004E-3</v>
      </c>
      <c r="CN91" s="24">
        <v>-1.2079400000000001E-2</v>
      </c>
      <c r="CO91" s="24">
        <v>-4.1431999999999997E-3</v>
      </c>
      <c r="CP91" s="24">
        <v>5.7830000000000002E-4</v>
      </c>
      <c r="CQ91" s="24">
        <v>2.3823E-3</v>
      </c>
      <c r="CR91" s="24">
        <v>3.1705000000000001E-3</v>
      </c>
      <c r="CS91" s="24">
        <v>2.1406399999999999E-2</v>
      </c>
      <c r="CT91" s="24">
        <v>1.23763E-2</v>
      </c>
      <c r="CU91" s="24">
        <v>-1.82708E-2</v>
      </c>
      <c r="CV91" s="24">
        <v>-9.8814000000000003E-3</v>
      </c>
      <c r="CW91" s="24">
        <v>-8.7226999999999999E-3</v>
      </c>
      <c r="CX91" s="24">
        <v>1.4375E-3</v>
      </c>
      <c r="CY91" s="24">
        <v>1.4553000000000001E-3</v>
      </c>
      <c r="CZ91" s="24">
        <v>2.7617000000000002E-3</v>
      </c>
      <c r="DA91" s="24">
        <v>-8.9151999999999999E-3</v>
      </c>
      <c r="DB91" s="24">
        <v>-1.9580000000000001E-3</v>
      </c>
      <c r="DC91" s="24">
        <v>8.4900000000000004E-5</v>
      </c>
      <c r="DD91" s="24">
        <v>9.2622999999999994E-3</v>
      </c>
      <c r="DE91" s="24">
        <v>2.6185000000000002E-3</v>
      </c>
      <c r="DF91" s="24">
        <v>2.7946999999999998E-3</v>
      </c>
      <c r="DG91" s="24">
        <v>3.2937000000000001E-2</v>
      </c>
      <c r="DH91" s="24">
        <v>3.12594E-2</v>
      </c>
      <c r="DI91" s="24">
        <v>2.4697400000000001E-2</v>
      </c>
      <c r="DJ91" s="24">
        <v>9.9364999999999992E-3</v>
      </c>
      <c r="DK91" s="24">
        <v>6.1379999999999996E-4</v>
      </c>
      <c r="DL91" s="24">
        <v>-3.8731E-3</v>
      </c>
      <c r="DM91" s="24">
        <v>5.3585999999999998E-3</v>
      </c>
      <c r="DN91" s="24">
        <v>9.2996999999999993E-3</v>
      </c>
      <c r="DO91" s="24">
        <v>1.17033E-2</v>
      </c>
      <c r="DP91" s="24">
        <v>1.23261E-2</v>
      </c>
      <c r="DQ91" s="24">
        <v>3.1756100000000002E-2</v>
      </c>
      <c r="DR91" s="24">
        <v>2.45299E-2</v>
      </c>
      <c r="DS91" s="24">
        <v>-7.5840999999999999E-3</v>
      </c>
      <c r="DT91" s="24">
        <v>3.6411E-3</v>
      </c>
      <c r="DU91" s="24">
        <v>4.1102999999999999E-3</v>
      </c>
      <c r="DV91" s="24">
        <v>1.20077E-2</v>
      </c>
      <c r="DW91" s="24">
        <v>1.11022E-2</v>
      </c>
      <c r="DX91" s="24">
        <v>1.2852499999999999E-2</v>
      </c>
      <c r="DY91" s="24">
        <v>4.103E-4</v>
      </c>
      <c r="DZ91" s="24">
        <v>8.3852000000000006E-3</v>
      </c>
      <c r="EA91" s="24">
        <v>1.17657E-2</v>
      </c>
      <c r="EB91" s="24">
        <v>2.44079E-2</v>
      </c>
      <c r="EC91" s="24">
        <v>1.5770099999999999E-2</v>
      </c>
      <c r="ED91" s="24">
        <v>1.4867099999999999E-2</v>
      </c>
      <c r="EE91" s="24">
        <v>4.6809499999999997E-2</v>
      </c>
      <c r="EF91" s="24">
        <v>4.62662E-2</v>
      </c>
      <c r="EG91" s="24">
        <v>3.6308199999999999E-2</v>
      </c>
      <c r="EH91" s="24">
        <v>2.1820800000000001E-2</v>
      </c>
      <c r="EI91" s="24">
        <v>1.2658900000000001E-2</v>
      </c>
      <c r="EJ91" s="24">
        <v>7.9755E-3</v>
      </c>
      <c r="EK91" s="24">
        <v>1.90776E-2</v>
      </c>
      <c r="EL91" s="24">
        <v>2.1891899999999999E-2</v>
      </c>
      <c r="EM91" s="24">
        <v>2.51614E-2</v>
      </c>
      <c r="EN91" s="24">
        <v>2.5545399999999999E-2</v>
      </c>
      <c r="EO91" s="24">
        <v>4.6699499999999998E-2</v>
      </c>
      <c r="EP91" s="24">
        <v>4.2077799999999999E-2</v>
      </c>
      <c r="EQ91" s="24">
        <v>7.8458999999999994E-3</v>
      </c>
      <c r="ER91" s="24">
        <v>2.3165399999999999E-2</v>
      </c>
      <c r="ES91" s="24">
        <v>2.2639099999999999E-2</v>
      </c>
      <c r="ET91" s="24">
        <v>2.7269399999999999E-2</v>
      </c>
      <c r="EU91" s="24">
        <v>62.225810000000003</v>
      </c>
      <c r="EV91" s="24">
        <v>60.838709999999999</v>
      </c>
      <c r="EW91" s="24">
        <v>60.790320000000001</v>
      </c>
      <c r="EX91" s="24">
        <v>61.177419999999998</v>
      </c>
      <c r="EY91" s="24">
        <v>62.483870000000003</v>
      </c>
      <c r="EZ91" s="24">
        <v>64.967740000000006</v>
      </c>
      <c r="FA91" s="24">
        <v>63.24194</v>
      </c>
      <c r="FB91" s="24">
        <v>67.919359999999998</v>
      </c>
      <c r="FC91" s="24">
        <v>75.5</v>
      </c>
      <c r="FD91" s="24">
        <v>82.322580000000002</v>
      </c>
      <c r="FE91" s="24">
        <v>89.887100000000004</v>
      </c>
      <c r="FF91" s="24">
        <v>91.274190000000004</v>
      </c>
      <c r="FG91" s="24">
        <v>92.677419999999998</v>
      </c>
      <c r="FH91" s="24">
        <v>92.693550000000002</v>
      </c>
      <c r="FI91" s="24">
        <v>91.919359999999998</v>
      </c>
      <c r="FJ91" s="24">
        <v>91.74194</v>
      </c>
      <c r="FK91" s="24">
        <v>89.435490000000001</v>
      </c>
      <c r="FL91" s="24">
        <v>83.838710000000006</v>
      </c>
      <c r="FM91" s="24">
        <v>80.677419999999998</v>
      </c>
      <c r="FN91" s="24">
        <v>78.177419999999998</v>
      </c>
      <c r="FO91" s="24">
        <v>76.74194</v>
      </c>
      <c r="FP91" s="24">
        <v>73.790319999999994</v>
      </c>
      <c r="FQ91" s="24">
        <v>71.677419999999998</v>
      </c>
      <c r="FR91" s="24">
        <v>67.935490000000001</v>
      </c>
      <c r="FS91" s="24">
        <v>0.2077717</v>
      </c>
      <c r="FT91" s="24">
        <v>1.03943E-2</v>
      </c>
      <c r="FU91" s="24">
        <v>1.26642E-2</v>
      </c>
    </row>
    <row r="92" spans="1:177" x14ac:dyDescent="0.2">
      <c r="A92" s="14" t="s">
        <v>228</v>
      </c>
      <c r="B92" s="14" t="s">
        <v>0</v>
      </c>
      <c r="C92" s="14" t="s">
        <v>224</v>
      </c>
      <c r="D92" s="36" t="s">
        <v>258</v>
      </c>
      <c r="E92" s="25" t="s">
        <v>219</v>
      </c>
      <c r="F92" s="25">
        <v>653</v>
      </c>
      <c r="G92" s="24">
        <v>0.59967800000000004</v>
      </c>
      <c r="H92" s="24">
        <v>0.49620150000000002</v>
      </c>
      <c r="I92" s="24">
        <v>0.48303740000000001</v>
      </c>
      <c r="J92" s="24">
        <v>0.45388030000000001</v>
      </c>
      <c r="K92" s="24">
        <v>0.45035799999999998</v>
      </c>
      <c r="L92" s="24">
        <v>0.45596049999999999</v>
      </c>
      <c r="M92" s="24">
        <v>0.43084800000000001</v>
      </c>
      <c r="N92" s="24">
        <v>0.480713</v>
      </c>
      <c r="O92" s="24">
        <v>0.38460230000000001</v>
      </c>
      <c r="P92" s="24">
        <v>0.39579180000000003</v>
      </c>
      <c r="Q92" s="24">
        <v>0.38913170000000002</v>
      </c>
      <c r="R92" s="24">
        <v>0.3934916</v>
      </c>
      <c r="S92" s="24">
        <v>0.39874710000000002</v>
      </c>
      <c r="T92" s="24">
        <v>0.45562140000000001</v>
      </c>
      <c r="U92" s="24">
        <v>0.52636380000000005</v>
      </c>
      <c r="V92" s="24">
        <v>0.63891679999999995</v>
      </c>
      <c r="W92" s="24">
        <v>0.74907570000000001</v>
      </c>
      <c r="X92" s="24">
        <v>0.82251090000000004</v>
      </c>
      <c r="Y92" s="24">
        <v>1.0653090000000001</v>
      </c>
      <c r="Z92" s="24">
        <v>1.290961</v>
      </c>
      <c r="AA92" s="24">
        <v>1.089844</v>
      </c>
      <c r="AB92" s="24">
        <v>0.96799519999999994</v>
      </c>
      <c r="AC92" s="24">
        <v>0.77048740000000004</v>
      </c>
      <c r="AD92" s="24">
        <v>0.59079020000000004</v>
      </c>
      <c r="AE92" s="24">
        <v>-9.1693399999999994E-2</v>
      </c>
      <c r="AF92" s="24">
        <v>-0.1026034</v>
      </c>
      <c r="AG92" s="24">
        <v>-7.7199400000000001E-2</v>
      </c>
      <c r="AH92" s="24">
        <v>-9.0166899999999994E-2</v>
      </c>
      <c r="AI92" s="24">
        <v>-8.8391499999999998E-2</v>
      </c>
      <c r="AJ92" s="24">
        <v>-8.2610500000000003E-2</v>
      </c>
      <c r="AK92" s="24">
        <v>-8.1990900000000005E-2</v>
      </c>
      <c r="AL92" s="24">
        <v>-3.60749E-2</v>
      </c>
      <c r="AM92" s="24">
        <v>-6.2308799999999998E-2</v>
      </c>
      <c r="AN92" s="24">
        <v>-3.5051699999999998E-2</v>
      </c>
      <c r="AO92" s="24">
        <v>-2.1848699999999999E-2</v>
      </c>
      <c r="AP92" s="24">
        <v>-3.1251E-3</v>
      </c>
      <c r="AQ92" s="24">
        <v>4.1427E-3</v>
      </c>
      <c r="AR92" s="24">
        <v>-7.4351E-3</v>
      </c>
      <c r="AS92" s="24">
        <v>1.22387E-2</v>
      </c>
      <c r="AT92" s="24">
        <v>2.3845600000000002E-2</v>
      </c>
      <c r="AU92" s="24">
        <v>2.7322599999999999E-2</v>
      </c>
      <c r="AV92" s="24">
        <v>-8.0094999999999993E-3</v>
      </c>
      <c r="AW92" s="24">
        <v>-1.9801599999999999E-2</v>
      </c>
      <c r="AX92" s="24">
        <v>3.2799000000000001E-3</v>
      </c>
      <c r="AY92" s="24">
        <v>3.1809999999999998E-4</v>
      </c>
      <c r="AZ92" s="24">
        <v>-1.19849E-2</v>
      </c>
      <c r="BA92" s="24">
        <v>1.2279000000000001E-3</v>
      </c>
      <c r="BB92" s="24">
        <v>-3.0460600000000001E-2</v>
      </c>
      <c r="BC92" s="24">
        <v>-6.3664999999999999E-2</v>
      </c>
      <c r="BD92" s="24">
        <v>-7.3451900000000001E-2</v>
      </c>
      <c r="BE92" s="24">
        <v>-5.0987200000000003E-2</v>
      </c>
      <c r="BF92" s="24">
        <v>-6.5546400000000005E-2</v>
      </c>
      <c r="BG92" s="24">
        <v>-6.5572099999999994E-2</v>
      </c>
      <c r="BH92" s="24">
        <v>-6.1739799999999997E-2</v>
      </c>
      <c r="BI92" s="24">
        <v>-6.1191099999999998E-2</v>
      </c>
      <c r="BJ92" s="24">
        <v>-1.34564E-2</v>
      </c>
      <c r="BK92" s="24">
        <v>-3.8107700000000001E-2</v>
      </c>
      <c r="BL92" s="24">
        <v>-1.13843E-2</v>
      </c>
      <c r="BM92" s="24">
        <v>3.9721000000000001E-3</v>
      </c>
      <c r="BN92" s="24">
        <v>2.334E-2</v>
      </c>
      <c r="BO92" s="24">
        <v>3.2248100000000002E-2</v>
      </c>
      <c r="BP92" s="24">
        <v>2.4290099999999998E-2</v>
      </c>
      <c r="BQ92" s="24">
        <v>4.57153E-2</v>
      </c>
      <c r="BR92" s="24">
        <v>5.8106400000000002E-2</v>
      </c>
      <c r="BS92" s="24">
        <v>6.3312900000000005E-2</v>
      </c>
      <c r="BT92" s="24">
        <v>3.1713999999999999E-2</v>
      </c>
      <c r="BU92" s="24">
        <v>2.1846600000000001E-2</v>
      </c>
      <c r="BV92" s="24">
        <v>4.1838899999999998E-2</v>
      </c>
      <c r="BW92" s="24">
        <v>3.6987600000000002E-2</v>
      </c>
      <c r="BX92" s="24">
        <v>2.3063400000000001E-2</v>
      </c>
      <c r="BY92" s="24">
        <v>3.3307000000000003E-2</v>
      </c>
      <c r="BZ92" s="24">
        <v>-6.0780000000000003E-4</v>
      </c>
      <c r="CA92" s="24">
        <v>-4.4252600000000003E-2</v>
      </c>
      <c r="CB92" s="24">
        <v>-5.3261700000000002E-2</v>
      </c>
      <c r="CC92" s="24">
        <v>-3.2832699999999999E-2</v>
      </c>
      <c r="CD92" s="24">
        <v>-4.8494299999999997E-2</v>
      </c>
      <c r="CE92" s="24">
        <v>-4.9767400000000003E-2</v>
      </c>
      <c r="CF92" s="24">
        <v>-4.7284800000000002E-2</v>
      </c>
      <c r="CG92" s="24">
        <v>-4.6785199999999999E-2</v>
      </c>
      <c r="CH92" s="24">
        <v>2.2090999999999999E-3</v>
      </c>
      <c r="CI92" s="24">
        <v>-2.1346E-2</v>
      </c>
      <c r="CJ92" s="24">
        <v>5.0076000000000001E-3</v>
      </c>
      <c r="CK92" s="24">
        <v>2.1855400000000001E-2</v>
      </c>
      <c r="CL92" s="24">
        <v>4.1669699999999997E-2</v>
      </c>
      <c r="CM92" s="24">
        <v>5.1713799999999997E-2</v>
      </c>
      <c r="CN92" s="24">
        <v>4.6262999999999999E-2</v>
      </c>
      <c r="CO92" s="24">
        <v>6.8901100000000007E-2</v>
      </c>
      <c r="CP92" s="24">
        <v>8.18353E-2</v>
      </c>
      <c r="CQ92" s="24">
        <v>8.8239700000000004E-2</v>
      </c>
      <c r="CR92" s="24">
        <v>5.9226399999999998E-2</v>
      </c>
      <c r="CS92" s="24">
        <v>5.0692099999999997E-2</v>
      </c>
      <c r="CT92" s="24">
        <v>6.8544800000000003E-2</v>
      </c>
      <c r="CU92" s="24">
        <v>6.2384799999999997E-2</v>
      </c>
      <c r="CV92" s="24">
        <v>4.7337700000000003E-2</v>
      </c>
      <c r="CW92" s="24">
        <v>5.5524999999999998E-2</v>
      </c>
      <c r="CX92" s="24">
        <v>2.0068200000000001E-2</v>
      </c>
      <c r="CY92" s="24">
        <v>-2.48402E-2</v>
      </c>
      <c r="CZ92" s="24">
        <v>-3.3071499999999997E-2</v>
      </c>
      <c r="DA92" s="24">
        <v>-1.4678200000000001E-2</v>
      </c>
      <c r="DB92" s="24">
        <v>-3.1442299999999999E-2</v>
      </c>
      <c r="DC92" s="24">
        <v>-3.3962699999999998E-2</v>
      </c>
      <c r="DD92" s="24">
        <v>-3.2829799999999999E-2</v>
      </c>
      <c r="DE92" s="24">
        <v>-3.23793E-2</v>
      </c>
      <c r="DF92" s="24">
        <v>1.7874600000000001E-2</v>
      </c>
      <c r="DG92" s="24">
        <v>-4.5843999999999998E-3</v>
      </c>
      <c r="DH92" s="24">
        <v>2.1399499999999998E-2</v>
      </c>
      <c r="DI92" s="24">
        <v>3.9738799999999998E-2</v>
      </c>
      <c r="DJ92" s="24">
        <v>5.9999299999999998E-2</v>
      </c>
      <c r="DK92" s="24">
        <v>7.1179599999999996E-2</v>
      </c>
      <c r="DL92" s="24">
        <v>6.8235799999999999E-2</v>
      </c>
      <c r="DM92" s="24">
        <v>9.2086899999999999E-2</v>
      </c>
      <c r="DN92" s="24">
        <v>0.10556409999999999</v>
      </c>
      <c r="DO92" s="24">
        <v>0.1131665</v>
      </c>
      <c r="DP92" s="24">
        <v>8.6738800000000005E-2</v>
      </c>
      <c r="DQ92" s="24">
        <v>7.95376E-2</v>
      </c>
      <c r="DR92" s="24">
        <v>9.5250600000000005E-2</v>
      </c>
      <c r="DS92" s="24">
        <v>8.7781899999999996E-2</v>
      </c>
      <c r="DT92" s="24">
        <v>7.1612099999999998E-2</v>
      </c>
      <c r="DU92" s="24">
        <v>7.7742900000000004E-2</v>
      </c>
      <c r="DV92" s="24">
        <v>4.0744099999999998E-2</v>
      </c>
      <c r="DW92" s="24">
        <v>3.1882999999999998E-3</v>
      </c>
      <c r="DX92" s="24">
        <v>-3.9201000000000001E-3</v>
      </c>
      <c r="DY92" s="24">
        <v>1.1534000000000001E-2</v>
      </c>
      <c r="DZ92" s="24">
        <v>-6.8218000000000003E-3</v>
      </c>
      <c r="EA92" s="24">
        <v>-1.11433E-2</v>
      </c>
      <c r="EB92" s="24">
        <v>-1.19591E-2</v>
      </c>
      <c r="EC92" s="24">
        <v>-1.15795E-2</v>
      </c>
      <c r="ED92" s="24">
        <v>4.0493099999999997E-2</v>
      </c>
      <c r="EE92" s="24">
        <v>1.96168E-2</v>
      </c>
      <c r="EF92" s="24">
        <v>4.50669E-2</v>
      </c>
      <c r="EG92" s="24">
        <v>6.5559500000000007E-2</v>
      </c>
      <c r="EH92" s="24">
        <v>8.6464399999999997E-2</v>
      </c>
      <c r="EI92" s="24">
        <v>9.9284999999999998E-2</v>
      </c>
      <c r="EJ92" s="24">
        <v>9.9960999999999994E-2</v>
      </c>
      <c r="EK92" s="24">
        <v>0.12556349999999999</v>
      </c>
      <c r="EL92" s="24">
        <v>0.1398249</v>
      </c>
      <c r="EM92" s="24">
        <v>0.1491567</v>
      </c>
      <c r="EN92" s="24">
        <v>0.1264623</v>
      </c>
      <c r="EO92" s="24">
        <v>0.1211858</v>
      </c>
      <c r="EP92" s="24">
        <v>0.1338096</v>
      </c>
      <c r="EQ92" s="24">
        <v>0.1244514</v>
      </c>
      <c r="ER92" s="24">
        <v>0.1066604</v>
      </c>
      <c r="ES92" s="24">
        <v>0.109822</v>
      </c>
      <c r="ET92" s="24">
        <v>7.0596900000000004E-2</v>
      </c>
      <c r="EU92" s="24">
        <v>61.622219999999999</v>
      </c>
      <c r="EV92" s="24">
        <v>60.2</v>
      </c>
      <c r="EW92" s="24">
        <v>59.666670000000003</v>
      </c>
      <c r="EX92" s="24">
        <v>59.711109999999998</v>
      </c>
      <c r="EY92" s="24">
        <v>60.244450000000001</v>
      </c>
      <c r="EZ92" s="24">
        <v>60.622219999999999</v>
      </c>
      <c r="FA92" s="24">
        <v>60.511110000000002</v>
      </c>
      <c r="FB92" s="24">
        <v>59.4</v>
      </c>
      <c r="FC92" s="24">
        <v>64.333340000000007</v>
      </c>
      <c r="FD92" s="24">
        <v>73.866669999999999</v>
      </c>
      <c r="FE92" s="24">
        <v>81.44444</v>
      </c>
      <c r="FF92" s="24">
        <v>87.511110000000002</v>
      </c>
      <c r="FG92" s="24">
        <v>90.488889999999998</v>
      </c>
      <c r="FH92" s="24">
        <v>91.666659999999993</v>
      </c>
      <c r="FI92" s="24">
        <v>92.244450000000001</v>
      </c>
      <c r="FJ92" s="24">
        <v>92.644450000000006</v>
      </c>
      <c r="FK92" s="24">
        <v>90.822220000000002</v>
      </c>
      <c r="FL92" s="24">
        <v>89.688890000000001</v>
      </c>
      <c r="FM92" s="24">
        <v>86.022220000000004</v>
      </c>
      <c r="FN92" s="24">
        <v>80.266670000000005</v>
      </c>
      <c r="FO92" s="24">
        <v>77</v>
      </c>
      <c r="FP92" s="24">
        <v>72.088890000000006</v>
      </c>
      <c r="FQ92" s="24">
        <v>68.599999999999994</v>
      </c>
      <c r="FR92" s="24">
        <v>66.866669999999999</v>
      </c>
      <c r="FS92" s="24">
        <v>0.5799183</v>
      </c>
      <c r="FT92" s="24">
        <v>2.49173E-2</v>
      </c>
      <c r="FU92" s="24">
        <v>4.17007E-2</v>
      </c>
    </row>
    <row r="93" spans="1:177" x14ac:dyDescent="0.2">
      <c r="A93" s="14" t="s">
        <v>228</v>
      </c>
      <c r="B93" s="14" t="s">
        <v>0</v>
      </c>
      <c r="C93" s="14" t="s">
        <v>224</v>
      </c>
      <c r="D93" s="36" t="s">
        <v>258</v>
      </c>
      <c r="E93" s="25" t="s">
        <v>220</v>
      </c>
      <c r="F93" s="25">
        <v>364</v>
      </c>
      <c r="G93" s="24">
        <v>0.38044559999999999</v>
      </c>
      <c r="H93" s="24">
        <v>0.35559659999999998</v>
      </c>
      <c r="I93" s="24">
        <v>0.35864259999999998</v>
      </c>
      <c r="J93" s="24">
        <v>0.33048339999999998</v>
      </c>
      <c r="K93" s="24">
        <v>0.33468179999999997</v>
      </c>
      <c r="L93" s="24">
        <v>0.31179699999999999</v>
      </c>
      <c r="M93" s="24">
        <v>0.2494828</v>
      </c>
      <c r="N93" s="24">
        <v>0.25901049999999998</v>
      </c>
      <c r="O93" s="24">
        <v>0.21544079999999999</v>
      </c>
      <c r="P93" s="24">
        <v>0.23200190000000001</v>
      </c>
      <c r="Q93" s="24">
        <v>0.19699130000000001</v>
      </c>
      <c r="R93" s="24">
        <v>0.20521900000000001</v>
      </c>
      <c r="S93" s="24">
        <v>0.19037750000000001</v>
      </c>
      <c r="T93" s="24">
        <v>0.19511390000000001</v>
      </c>
      <c r="U93" s="24">
        <v>0.2502936</v>
      </c>
      <c r="V93" s="24">
        <v>0.29890030000000001</v>
      </c>
      <c r="W93" s="24">
        <v>0.29537639999999998</v>
      </c>
      <c r="X93" s="24">
        <v>0.35271479999999999</v>
      </c>
      <c r="Y93" s="24">
        <v>0.54811290000000001</v>
      </c>
      <c r="Z93" s="24">
        <v>0.85338389999999997</v>
      </c>
      <c r="AA93" s="24">
        <v>0.72315249999999998</v>
      </c>
      <c r="AB93" s="24">
        <v>0.5440258</v>
      </c>
      <c r="AC93" s="24">
        <v>0.40913430000000001</v>
      </c>
      <c r="AD93" s="24">
        <v>0.34015640000000003</v>
      </c>
      <c r="AE93" s="24">
        <v>-5.1409000000000003E-2</v>
      </c>
      <c r="AF93" s="24">
        <v>-6.7424600000000001E-2</v>
      </c>
      <c r="AG93" s="24">
        <v>-4.7954200000000002E-2</v>
      </c>
      <c r="AH93" s="24">
        <v>-6.0897100000000003E-2</v>
      </c>
      <c r="AI93" s="24">
        <v>-4.5147199999999998E-2</v>
      </c>
      <c r="AJ93" s="24">
        <v>-4.5248200000000002E-2</v>
      </c>
      <c r="AK93" s="24">
        <v>-2.9877500000000001E-2</v>
      </c>
      <c r="AL93" s="24">
        <v>-7.4457999999999998E-3</v>
      </c>
      <c r="AM93" s="24">
        <v>-3.0942799999999999E-2</v>
      </c>
      <c r="AN93" s="24">
        <v>-2.1226600000000002E-2</v>
      </c>
      <c r="AO93" s="24">
        <v>-2.09693E-2</v>
      </c>
      <c r="AP93" s="24">
        <v>-8.1452E-3</v>
      </c>
      <c r="AQ93" s="24">
        <v>-8.8658000000000001E-3</v>
      </c>
      <c r="AR93" s="24">
        <v>-1.8996200000000001E-2</v>
      </c>
      <c r="AS93" s="24">
        <v>-2.3520599999999999E-2</v>
      </c>
      <c r="AT93" s="24">
        <v>-6.7939000000000003E-3</v>
      </c>
      <c r="AU93" s="24">
        <v>2.6963999999999998E-3</v>
      </c>
      <c r="AV93" s="24">
        <v>-2.72657E-2</v>
      </c>
      <c r="AW93" s="24">
        <v>-2.30864E-2</v>
      </c>
      <c r="AX93" s="24">
        <v>1.46097E-2</v>
      </c>
      <c r="AY93" s="24">
        <v>7.9469999999999992E-3</v>
      </c>
      <c r="AZ93" s="24">
        <v>2.5972E-3</v>
      </c>
      <c r="BA93" s="24">
        <v>8.4769000000000008E-3</v>
      </c>
      <c r="BB93" s="24">
        <v>-1.24434E-2</v>
      </c>
      <c r="BC93" s="24">
        <v>-3.0821399999999999E-2</v>
      </c>
      <c r="BD93" s="24">
        <v>-4.5310999999999997E-2</v>
      </c>
      <c r="BE93" s="24">
        <v>-2.8457300000000001E-2</v>
      </c>
      <c r="BF93" s="24">
        <v>-4.31075E-2</v>
      </c>
      <c r="BG93" s="24">
        <v>-3.02235E-2</v>
      </c>
      <c r="BH93" s="24">
        <v>-3.2250599999999997E-2</v>
      </c>
      <c r="BI93" s="24">
        <v>-1.7566499999999999E-2</v>
      </c>
      <c r="BJ93" s="24">
        <v>6.0879000000000003E-3</v>
      </c>
      <c r="BK93" s="24">
        <v>-1.55829E-2</v>
      </c>
      <c r="BL93" s="24">
        <v>-4.3642000000000004E-3</v>
      </c>
      <c r="BM93" s="24">
        <v>-3.5358E-3</v>
      </c>
      <c r="BN93" s="24">
        <v>7.4524999999999999E-3</v>
      </c>
      <c r="BO93" s="24">
        <v>7.9199000000000006E-3</v>
      </c>
      <c r="BP93" s="24">
        <v>2.5650999999999998E-3</v>
      </c>
      <c r="BQ93" s="24">
        <v>1.9848999999999999E-3</v>
      </c>
      <c r="BR93" s="24">
        <v>1.85338E-2</v>
      </c>
      <c r="BS93" s="24">
        <v>3.0648100000000001E-2</v>
      </c>
      <c r="BT93" s="24">
        <v>5.9782999999999998E-3</v>
      </c>
      <c r="BU93" s="24">
        <v>1.1303000000000001E-2</v>
      </c>
      <c r="BV93" s="24">
        <v>4.5598399999999997E-2</v>
      </c>
      <c r="BW93" s="24">
        <v>3.6067299999999997E-2</v>
      </c>
      <c r="BX93" s="24">
        <v>2.4969700000000001E-2</v>
      </c>
      <c r="BY93" s="24">
        <v>2.9352400000000001E-2</v>
      </c>
      <c r="BZ93" s="24">
        <v>7.6541999999999999E-3</v>
      </c>
      <c r="CA93" s="24">
        <v>-1.6562500000000001E-2</v>
      </c>
      <c r="CB93" s="24">
        <v>-2.99952E-2</v>
      </c>
      <c r="CC93" s="24">
        <v>-1.49538E-2</v>
      </c>
      <c r="CD93" s="24">
        <v>-3.0786600000000001E-2</v>
      </c>
      <c r="CE93" s="24">
        <v>-1.98873E-2</v>
      </c>
      <c r="CF93" s="24">
        <v>-2.3248399999999999E-2</v>
      </c>
      <c r="CG93" s="24">
        <v>-9.0399E-3</v>
      </c>
      <c r="CH93" s="24">
        <v>1.54614E-2</v>
      </c>
      <c r="CI93" s="24">
        <v>-4.9446999999999998E-3</v>
      </c>
      <c r="CJ93" s="24">
        <v>7.3146000000000001E-3</v>
      </c>
      <c r="CK93" s="24">
        <v>8.5386000000000004E-3</v>
      </c>
      <c r="CL93" s="24">
        <v>1.8255400000000001E-2</v>
      </c>
      <c r="CM93" s="24">
        <v>1.9545699999999999E-2</v>
      </c>
      <c r="CN93" s="24">
        <v>1.74985E-2</v>
      </c>
      <c r="CO93" s="24">
        <v>1.9649900000000001E-2</v>
      </c>
      <c r="CP93" s="24">
        <v>3.6075799999999998E-2</v>
      </c>
      <c r="CQ93" s="24">
        <v>5.0007299999999998E-2</v>
      </c>
      <c r="CR93" s="24">
        <v>2.9003000000000001E-2</v>
      </c>
      <c r="CS93" s="24">
        <v>3.5120999999999999E-2</v>
      </c>
      <c r="CT93" s="24">
        <v>6.7061099999999998E-2</v>
      </c>
      <c r="CU93" s="24">
        <v>5.5543299999999997E-2</v>
      </c>
      <c r="CV93" s="24">
        <v>4.0464899999999998E-2</v>
      </c>
      <c r="CW93" s="24">
        <v>4.3810700000000001E-2</v>
      </c>
      <c r="CX93" s="24">
        <v>2.1573700000000001E-2</v>
      </c>
      <c r="CY93" s="24">
        <v>-2.3037000000000001E-3</v>
      </c>
      <c r="CZ93" s="24">
        <v>-1.46794E-2</v>
      </c>
      <c r="DA93" s="24">
        <v>-1.4503000000000001E-3</v>
      </c>
      <c r="DB93" s="24">
        <v>-1.8465599999999999E-2</v>
      </c>
      <c r="DC93" s="24">
        <v>-9.5511999999999993E-3</v>
      </c>
      <c r="DD93" s="24">
        <v>-1.42463E-2</v>
      </c>
      <c r="DE93" s="24">
        <v>-5.1340000000000001E-4</v>
      </c>
      <c r="DF93" s="24">
        <v>2.4834800000000001E-2</v>
      </c>
      <c r="DG93" s="24">
        <v>5.6936E-3</v>
      </c>
      <c r="DH93" s="24">
        <v>1.8993400000000001E-2</v>
      </c>
      <c r="DI93" s="24">
        <v>2.0612999999999999E-2</v>
      </c>
      <c r="DJ93" s="24">
        <v>2.9058299999999999E-2</v>
      </c>
      <c r="DK93" s="24">
        <v>3.1171399999999998E-2</v>
      </c>
      <c r="DL93" s="24">
        <v>3.2431799999999997E-2</v>
      </c>
      <c r="DM93" s="24">
        <v>3.7314899999999998E-2</v>
      </c>
      <c r="DN93" s="24">
        <v>5.3617699999999997E-2</v>
      </c>
      <c r="DO93" s="24">
        <v>6.93666E-2</v>
      </c>
      <c r="DP93" s="24">
        <v>5.2027700000000003E-2</v>
      </c>
      <c r="DQ93" s="24">
        <v>5.8938999999999998E-2</v>
      </c>
      <c r="DR93" s="24">
        <v>8.85238E-2</v>
      </c>
      <c r="DS93" s="24">
        <v>7.50194E-2</v>
      </c>
      <c r="DT93" s="24">
        <v>5.5960099999999999E-2</v>
      </c>
      <c r="DU93" s="24">
        <v>5.8269000000000001E-2</v>
      </c>
      <c r="DV93" s="24">
        <v>3.5493200000000003E-2</v>
      </c>
      <c r="DW93" s="24">
        <v>1.8283899999999999E-2</v>
      </c>
      <c r="DX93" s="24">
        <v>7.4340999999999999E-3</v>
      </c>
      <c r="DY93" s="24">
        <v>1.8046699999999999E-2</v>
      </c>
      <c r="DZ93" s="24">
        <v>-6.7610000000000001E-4</v>
      </c>
      <c r="EA93" s="24">
        <v>5.3725999999999999E-3</v>
      </c>
      <c r="EB93" s="24">
        <v>-1.2486999999999999E-3</v>
      </c>
      <c r="EC93" s="24">
        <v>1.17976E-2</v>
      </c>
      <c r="ED93" s="24">
        <v>3.8368600000000003E-2</v>
      </c>
      <c r="EE93" s="24">
        <v>2.1053499999999999E-2</v>
      </c>
      <c r="EF93" s="24">
        <v>3.58558E-2</v>
      </c>
      <c r="EG93" s="24">
        <v>3.8046499999999997E-2</v>
      </c>
      <c r="EH93" s="24">
        <v>4.4655899999999998E-2</v>
      </c>
      <c r="EI93" s="24">
        <v>4.7957100000000003E-2</v>
      </c>
      <c r="EJ93" s="24">
        <v>5.3993100000000002E-2</v>
      </c>
      <c r="EK93" s="24">
        <v>6.2820399999999998E-2</v>
      </c>
      <c r="EL93" s="24">
        <v>7.8945500000000002E-2</v>
      </c>
      <c r="EM93" s="24">
        <v>9.7318199999999994E-2</v>
      </c>
      <c r="EN93" s="24">
        <v>8.5271700000000006E-2</v>
      </c>
      <c r="EO93" s="24">
        <v>9.3328400000000006E-2</v>
      </c>
      <c r="EP93" s="24">
        <v>0.1195126</v>
      </c>
      <c r="EQ93" s="24">
        <v>0.1031396</v>
      </c>
      <c r="ER93" s="24">
        <v>7.8332600000000002E-2</v>
      </c>
      <c r="ES93" s="24">
        <v>7.9144500000000007E-2</v>
      </c>
      <c r="ET93" s="24">
        <v>5.5590800000000003E-2</v>
      </c>
      <c r="EU93" s="24">
        <v>62.954540000000001</v>
      </c>
      <c r="EV93" s="24">
        <v>62.5</v>
      </c>
      <c r="EW93" s="24">
        <v>62.227269999999997</v>
      </c>
      <c r="EX93" s="24">
        <v>62.227269999999997</v>
      </c>
      <c r="EY93" s="24">
        <v>62.181820000000002</v>
      </c>
      <c r="EZ93" s="24">
        <v>63.045459999999999</v>
      </c>
      <c r="FA93" s="24">
        <v>62.090910000000001</v>
      </c>
      <c r="FB93" s="24">
        <v>62.681820000000002</v>
      </c>
      <c r="FC93" s="24">
        <v>67.090909999999994</v>
      </c>
      <c r="FD93" s="24">
        <v>76.045460000000006</v>
      </c>
      <c r="FE93" s="24">
        <v>81.909090000000006</v>
      </c>
      <c r="FF93" s="24">
        <v>88.181820000000002</v>
      </c>
      <c r="FG93" s="24">
        <v>89.227270000000004</v>
      </c>
      <c r="FH93" s="24">
        <v>89.636359999999996</v>
      </c>
      <c r="FI93" s="24">
        <v>90.363640000000004</v>
      </c>
      <c r="FJ93" s="24">
        <v>90.590909999999994</v>
      </c>
      <c r="FK93" s="24">
        <v>89</v>
      </c>
      <c r="FL93" s="24">
        <v>88.454539999999994</v>
      </c>
      <c r="FM93" s="24">
        <v>85.909090000000006</v>
      </c>
      <c r="FN93" s="24">
        <v>81.5</v>
      </c>
      <c r="FO93" s="24">
        <v>77.681820000000002</v>
      </c>
      <c r="FP93" s="24">
        <v>72.545460000000006</v>
      </c>
      <c r="FQ93" s="24">
        <v>70.772729999999996</v>
      </c>
      <c r="FR93" s="24">
        <v>69</v>
      </c>
      <c r="FS93" s="24">
        <v>0.39473710000000001</v>
      </c>
      <c r="FT93" s="24">
        <v>1.51486E-2</v>
      </c>
      <c r="FU93" s="24">
        <v>3.4600199999999998E-2</v>
      </c>
    </row>
    <row r="94" spans="1:177" x14ac:dyDescent="0.2">
      <c r="A94" s="14" t="s">
        <v>228</v>
      </c>
      <c r="B94" s="14" t="s">
        <v>0</v>
      </c>
      <c r="C94" s="14" t="s">
        <v>224</v>
      </c>
      <c r="D94" s="36" t="s">
        <v>258</v>
      </c>
      <c r="E94" s="25" t="s">
        <v>221</v>
      </c>
      <c r="F94" s="25">
        <v>289</v>
      </c>
      <c r="G94" s="24">
        <v>0.23137479999999999</v>
      </c>
      <c r="H94" s="24">
        <v>0.16320029999999999</v>
      </c>
      <c r="I94" s="24">
        <v>0.14893290000000001</v>
      </c>
      <c r="J94" s="24">
        <v>0.14371310000000001</v>
      </c>
      <c r="K94" s="24">
        <v>0.13908860000000001</v>
      </c>
      <c r="L94" s="24">
        <v>0.15899099999999999</v>
      </c>
      <c r="M94" s="24">
        <v>0.18130950000000001</v>
      </c>
      <c r="N94" s="24">
        <v>0.21457670000000001</v>
      </c>
      <c r="O94" s="24">
        <v>0.16953219999999999</v>
      </c>
      <c r="P94" s="24">
        <v>0.16612769999999999</v>
      </c>
      <c r="Q94" s="24">
        <v>0.18485850000000001</v>
      </c>
      <c r="R94" s="24">
        <v>0.1780226</v>
      </c>
      <c r="S94" s="24">
        <v>0.1918975</v>
      </c>
      <c r="T94" s="24">
        <v>0.23835509999999999</v>
      </c>
      <c r="U94" s="24">
        <v>0.25700679999999998</v>
      </c>
      <c r="V94" s="24">
        <v>0.3161156</v>
      </c>
      <c r="W94" s="24">
        <v>0.40316819999999998</v>
      </c>
      <c r="X94" s="24">
        <v>0.43680570000000002</v>
      </c>
      <c r="Y94" s="24">
        <v>0.50412089999999998</v>
      </c>
      <c r="Z94" s="24">
        <v>0.47878270000000001</v>
      </c>
      <c r="AA94" s="24">
        <v>0.39837719999999999</v>
      </c>
      <c r="AB94" s="24">
        <v>0.42331950000000002</v>
      </c>
      <c r="AC94" s="24">
        <v>0.35002559999999999</v>
      </c>
      <c r="AD94" s="24">
        <v>0.24977550000000001</v>
      </c>
      <c r="AE94" s="24">
        <v>-5.7090299999999997E-2</v>
      </c>
      <c r="AF94" s="24">
        <v>-5.1971200000000002E-2</v>
      </c>
      <c r="AG94" s="24">
        <v>-4.3794800000000002E-2</v>
      </c>
      <c r="AH94" s="24">
        <v>-4.6057000000000001E-2</v>
      </c>
      <c r="AI94" s="24">
        <v>-5.4119399999999998E-2</v>
      </c>
      <c r="AJ94" s="24">
        <v>-5.0140499999999998E-2</v>
      </c>
      <c r="AK94" s="24">
        <v>-6.41322E-2</v>
      </c>
      <c r="AL94" s="24">
        <v>-4.5626399999999998E-2</v>
      </c>
      <c r="AM94" s="24">
        <v>-4.6451699999999999E-2</v>
      </c>
      <c r="AN94" s="24">
        <v>-2.9869699999999999E-2</v>
      </c>
      <c r="AO94" s="24">
        <v>-2.2659100000000001E-2</v>
      </c>
      <c r="AP94" s="24">
        <v>-2.1362099999999998E-2</v>
      </c>
      <c r="AQ94" s="24">
        <v>-1.7674800000000001E-2</v>
      </c>
      <c r="AR94" s="24">
        <v>-2.1073999999999999E-2</v>
      </c>
      <c r="AS94" s="24">
        <v>-7.2709999999999995E-4</v>
      </c>
      <c r="AT94" s="24">
        <v>-5.8821000000000003E-3</v>
      </c>
      <c r="AU94" s="24">
        <v>-2.02163E-2</v>
      </c>
      <c r="AV94" s="24">
        <v>-1.4475999999999999E-2</v>
      </c>
      <c r="AW94" s="24">
        <v>-2.3975799999999999E-2</v>
      </c>
      <c r="AX94" s="24">
        <v>-2.1260500000000002E-2</v>
      </c>
      <c r="AY94" s="24">
        <v>-2.45066E-2</v>
      </c>
      <c r="AZ94" s="24">
        <v>-3.7094599999999998E-2</v>
      </c>
      <c r="BA94" s="24">
        <v>-3.2867899999999999E-2</v>
      </c>
      <c r="BB94" s="24">
        <v>-4.0499899999999998E-2</v>
      </c>
      <c r="BC94" s="24">
        <v>-3.7956400000000001E-2</v>
      </c>
      <c r="BD94" s="24">
        <v>-3.2934199999999997E-2</v>
      </c>
      <c r="BE94" s="24">
        <v>-2.62142E-2</v>
      </c>
      <c r="BF94" s="24">
        <v>-2.8850500000000001E-2</v>
      </c>
      <c r="BG94" s="24">
        <v>-3.6737600000000002E-2</v>
      </c>
      <c r="BH94" s="24">
        <v>-3.3706899999999998E-2</v>
      </c>
      <c r="BI94" s="24">
        <v>-4.7477900000000003E-2</v>
      </c>
      <c r="BJ94" s="24">
        <v>-2.74147E-2</v>
      </c>
      <c r="BK94" s="24">
        <v>-2.7640000000000001E-2</v>
      </c>
      <c r="BL94" s="24">
        <v>-1.31784E-2</v>
      </c>
      <c r="BM94" s="24">
        <v>-3.3930000000000002E-3</v>
      </c>
      <c r="BN94" s="24">
        <v>3.3710000000000001E-4</v>
      </c>
      <c r="BO94" s="24">
        <v>5.2550000000000001E-3</v>
      </c>
      <c r="BP94" s="24">
        <v>2.4708999999999998E-3</v>
      </c>
      <c r="BQ94" s="24">
        <v>2.09996E-2</v>
      </c>
      <c r="BR94" s="24">
        <v>1.7287899999999998E-2</v>
      </c>
      <c r="BS94" s="24">
        <v>1.9430000000000001E-3</v>
      </c>
      <c r="BT94" s="24">
        <v>6.9052000000000002E-3</v>
      </c>
      <c r="BU94" s="24">
        <v>-8.6260000000000004E-4</v>
      </c>
      <c r="BV94" s="24">
        <v>1.6103999999999999E-3</v>
      </c>
      <c r="BW94" s="24">
        <v>-7.5009999999999996E-4</v>
      </c>
      <c r="BX94" s="24">
        <v>-1.01323E-2</v>
      </c>
      <c r="BY94" s="24">
        <v>-8.4998999999999995E-3</v>
      </c>
      <c r="BZ94" s="24">
        <v>-1.8032200000000002E-2</v>
      </c>
      <c r="CA94" s="24">
        <v>-2.4704299999999998E-2</v>
      </c>
      <c r="CB94" s="24">
        <v>-1.9749200000000001E-2</v>
      </c>
      <c r="CC94" s="24">
        <v>-1.4037900000000001E-2</v>
      </c>
      <c r="CD94" s="24">
        <v>-1.6933199999999999E-2</v>
      </c>
      <c r="CE94" s="24">
        <v>-2.4699100000000002E-2</v>
      </c>
      <c r="CF94" s="24">
        <v>-2.23251E-2</v>
      </c>
      <c r="CG94" s="24">
        <v>-3.5943099999999999E-2</v>
      </c>
      <c r="CH94" s="24">
        <v>-1.4801399999999999E-2</v>
      </c>
      <c r="CI94" s="24">
        <v>-1.46111E-2</v>
      </c>
      <c r="CJ94" s="24">
        <v>-1.6180000000000001E-3</v>
      </c>
      <c r="CK94" s="24">
        <v>9.9506999999999998E-3</v>
      </c>
      <c r="CL94" s="24">
        <v>1.53659E-2</v>
      </c>
      <c r="CM94" s="24">
        <v>2.1136200000000001E-2</v>
      </c>
      <c r="CN94" s="24">
        <v>1.8778E-2</v>
      </c>
      <c r="CO94" s="24">
        <v>3.60474E-2</v>
      </c>
      <c r="CP94" s="24">
        <v>3.3335400000000001E-2</v>
      </c>
      <c r="CQ94" s="24">
        <v>1.7290400000000001E-2</v>
      </c>
      <c r="CR94" s="24">
        <v>2.1713699999999999E-2</v>
      </c>
      <c r="CS94" s="24">
        <v>1.5145499999999999E-2</v>
      </c>
      <c r="CT94" s="24">
        <v>1.7450799999999999E-2</v>
      </c>
      <c r="CU94" s="24">
        <v>1.5703499999999999E-2</v>
      </c>
      <c r="CV94" s="24">
        <v>8.5416999999999993E-3</v>
      </c>
      <c r="CW94" s="24">
        <v>8.3774000000000001E-3</v>
      </c>
      <c r="CX94" s="24">
        <v>-2.4711999999999998E-3</v>
      </c>
      <c r="CY94" s="24">
        <v>-1.1452199999999999E-2</v>
      </c>
      <c r="CZ94" s="24">
        <v>-6.5643000000000003E-3</v>
      </c>
      <c r="DA94" s="24">
        <v>-1.8617E-3</v>
      </c>
      <c r="DB94" s="24">
        <v>-5.0159999999999996E-3</v>
      </c>
      <c r="DC94" s="24">
        <v>-1.26605E-2</v>
      </c>
      <c r="DD94" s="24">
        <v>-1.09432E-2</v>
      </c>
      <c r="DE94" s="24">
        <v>-2.44084E-2</v>
      </c>
      <c r="DF94" s="24">
        <v>-2.1879999999999998E-3</v>
      </c>
      <c r="DG94" s="24">
        <v>-1.5820999999999999E-3</v>
      </c>
      <c r="DH94" s="24">
        <v>9.9424000000000005E-3</v>
      </c>
      <c r="DI94" s="24">
        <v>2.32943E-2</v>
      </c>
      <c r="DJ94" s="24">
        <v>3.03947E-2</v>
      </c>
      <c r="DK94" s="24">
        <v>3.7017300000000003E-2</v>
      </c>
      <c r="DL94" s="24">
        <v>3.5085100000000001E-2</v>
      </c>
      <c r="DM94" s="24">
        <v>5.1095300000000003E-2</v>
      </c>
      <c r="DN94" s="24">
        <v>4.93829E-2</v>
      </c>
      <c r="DO94" s="24">
        <v>3.2637899999999997E-2</v>
      </c>
      <c r="DP94" s="24">
        <v>3.6522300000000001E-2</v>
      </c>
      <c r="DQ94" s="24">
        <v>3.11536E-2</v>
      </c>
      <c r="DR94" s="24">
        <v>3.3291099999999997E-2</v>
      </c>
      <c r="DS94" s="24">
        <v>3.2157100000000001E-2</v>
      </c>
      <c r="DT94" s="24">
        <v>2.7215699999999999E-2</v>
      </c>
      <c r="DU94" s="24">
        <v>2.5254599999999999E-2</v>
      </c>
      <c r="DV94" s="24">
        <v>1.30898E-2</v>
      </c>
      <c r="DW94" s="24">
        <v>7.6816999999999996E-3</v>
      </c>
      <c r="DX94" s="24">
        <v>1.24727E-2</v>
      </c>
      <c r="DY94" s="24">
        <v>1.5718900000000001E-2</v>
      </c>
      <c r="DZ94" s="24">
        <v>1.2190599999999999E-2</v>
      </c>
      <c r="EA94" s="24">
        <v>4.7212E-3</v>
      </c>
      <c r="EB94" s="24">
        <v>5.4903E-3</v>
      </c>
      <c r="EC94" s="24">
        <v>-7.7540999999999999E-3</v>
      </c>
      <c r="ED94" s="24">
        <v>1.6023699999999998E-2</v>
      </c>
      <c r="EE94" s="24">
        <v>1.7229600000000001E-2</v>
      </c>
      <c r="EF94" s="24">
        <v>2.66337E-2</v>
      </c>
      <c r="EG94" s="24">
        <v>4.2560399999999998E-2</v>
      </c>
      <c r="EH94" s="24">
        <v>5.2093899999999999E-2</v>
      </c>
      <c r="EI94" s="24">
        <v>5.9947100000000003E-2</v>
      </c>
      <c r="EJ94" s="24">
        <v>5.8629899999999999E-2</v>
      </c>
      <c r="EK94" s="24">
        <v>7.2821999999999998E-2</v>
      </c>
      <c r="EL94" s="24">
        <v>7.2552900000000003E-2</v>
      </c>
      <c r="EM94" s="24">
        <v>5.4797199999999997E-2</v>
      </c>
      <c r="EN94" s="24">
        <v>5.7903400000000001E-2</v>
      </c>
      <c r="EO94" s="24">
        <v>5.4266700000000001E-2</v>
      </c>
      <c r="EP94" s="24">
        <v>5.61621E-2</v>
      </c>
      <c r="EQ94" s="24">
        <v>5.5913600000000001E-2</v>
      </c>
      <c r="ER94" s="24">
        <v>5.4177999999999997E-2</v>
      </c>
      <c r="ES94" s="24">
        <v>4.9622600000000003E-2</v>
      </c>
      <c r="ET94" s="24">
        <v>3.5557400000000003E-2</v>
      </c>
      <c r="EU94" s="24">
        <v>60.347830000000002</v>
      </c>
      <c r="EV94" s="24">
        <v>58</v>
      </c>
      <c r="EW94" s="24">
        <v>57.217390000000002</v>
      </c>
      <c r="EX94" s="24">
        <v>57.304349999999999</v>
      </c>
      <c r="EY94" s="24">
        <v>58.391300000000001</v>
      </c>
      <c r="EZ94" s="24">
        <v>58.304349999999999</v>
      </c>
      <c r="FA94" s="24">
        <v>59</v>
      </c>
      <c r="FB94" s="24">
        <v>56.260869999999997</v>
      </c>
      <c r="FC94" s="24">
        <v>61.695650000000001</v>
      </c>
      <c r="FD94" s="24">
        <v>71.782610000000005</v>
      </c>
      <c r="FE94" s="24">
        <v>81</v>
      </c>
      <c r="FF94" s="24">
        <v>86.869569999999996</v>
      </c>
      <c r="FG94" s="24">
        <v>91.695660000000004</v>
      </c>
      <c r="FH94" s="24">
        <v>93.608699999999999</v>
      </c>
      <c r="FI94" s="24">
        <v>94.043480000000002</v>
      </c>
      <c r="FJ94" s="24">
        <v>94.608699999999999</v>
      </c>
      <c r="FK94" s="24">
        <v>92.565219999999997</v>
      </c>
      <c r="FL94" s="24">
        <v>90.869569999999996</v>
      </c>
      <c r="FM94" s="24">
        <v>86.130430000000004</v>
      </c>
      <c r="FN94" s="24">
        <v>79.086960000000005</v>
      </c>
      <c r="FO94" s="24">
        <v>76.347819999999999</v>
      </c>
      <c r="FP94" s="24">
        <v>71.652180000000001</v>
      </c>
      <c r="FQ94" s="24">
        <v>66.521739999999994</v>
      </c>
      <c r="FR94" s="24">
        <v>64.826089999999994</v>
      </c>
      <c r="FS94" s="24">
        <v>0.42675160000000001</v>
      </c>
      <c r="FT94" s="24">
        <v>1.99165E-2</v>
      </c>
      <c r="FU94" s="24">
        <v>2.2937099999999998E-2</v>
      </c>
    </row>
    <row r="95" spans="1:177" x14ac:dyDescent="0.2">
      <c r="A95" s="14" t="s">
        <v>228</v>
      </c>
      <c r="B95" s="14" t="s">
        <v>0</v>
      </c>
      <c r="C95" s="14" t="s">
        <v>224</v>
      </c>
      <c r="D95" s="36" t="s">
        <v>259</v>
      </c>
      <c r="E95" s="25" t="s">
        <v>219</v>
      </c>
      <c r="F95" s="25">
        <v>1559</v>
      </c>
      <c r="G95" s="24">
        <v>1.7666839999999999</v>
      </c>
      <c r="H95" s="24">
        <v>1.5360590000000001</v>
      </c>
      <c r="I95" s="24">
        <v>1.4561679999999999</v>
      </c>
      <c r="J95" s="24">
        <v>1.254154</v>
      </c>
      <c r="K95" s="24">
        <v>1.175543</v>
      </c>
      <c r="L95" s="24">
        <v>1.1912480000000001</v>
      </c>
      <c r="M95" s="24">
        <v>1.250712</v>
      </c>
      <c r="N95" s="24">
        <v>1.426186</v>
      </c>
      <c r="O95" s="24">
        <v>1.3825590000000001</v>
      </c>
      <c r="P95" s="24">
        <v>1.4697070000000001</v>
      </c>
      <c r="Q95" s="24">
        <v>1.7812349999999999</v>
      </c>
      <c r="R95" s="24">
        <v>2.0252180000000002</v>
      </c>
      <c r="S95" s="24">
        <v>2.3495300000000001</v>
      </c>
      <c r="T95" s="24">
        <v>2.4855130000000001</v>
      </c>
      <c r="U95" s="24">
        <v>2.7372359999999998</v>
      </c>
      <c r="V95" s="24">
        <v>2.9729220000000001</v>
      </c>
      <c r="W95" s="24">
        <v>2.9066049999999999</v>
      </c>
      <c r="X95" s="24">
        <v>2.7840880000000001</v>
      </c>
      <c r="Y95" s="24">
        <v>3.0697540000000001</v>
      </c>
      <c r="Z95" s="24">
        <v>3.1401810000000001</v>
      </c>
      <c r="AA95" s="24">
        <v>3.0619939999999999</v>
      </c>
      <c r="AB95" s="24">
        <v>2.8408350000000002</v>
      </c>
      <c r="AC95" s="24">
        <v>2.6230850000000001</v>
      </c>
      <c r="AD95" s="24">
        <v>2.3136580000000002</v>
      </c>
      <c r="AE95" s="24">
        <v>-0.2436326</v>
      </c>
      <c r="AF95" s="24">
        <v>-0.28267920000000002</v>
      </c>
      <c r="AG95" s="24">
        <v>-0.20490050000000001</v>
      </c>
      <c r="AH95" s="24">
        <v>-0.23348959999999999</v>
      </c>
      <c r="AI95" s="24">
        <v>-0.2221178</v>
      </c>
      <c r="AJ95" s="24">
        <v>-0.2078749</v>
      </c>
      <c r="AK95" s="24">
        <v>-0.2198647</v>
      </c>
      <c r="AL95" s="24">
        <v>-8.4846699999999997E-2</v>
      </c>
      <c r="AM95" s="24">
        <v>-0.1745303</v>
      </c>
      <c r="AN95" s="24">
        <v>-7.7044299999999996E-2</v>
      </c>
      <c r="AO95" s="24">
        <v>-4.2986999999999999E-3</v>
      </c>
      <c r="AP95" s="24">
        <v>0.10752009999999999</v>
      </c>
      <c r="AQ95" s="24">
        <v>0.19113920000000001</v>
      </c>
      <c r="AR95" s="24">
        <v>0.1241732</v>
      </c>
      <c r="AS95" s="24">
        <v>0.223026</v>
      </c>
      <c r="AT95" s="24">
        <v>0.242338</v>
      </c>
      <c r="AU95" s="24">
        <v>0.1969564</v>
      </c>
      <c r="AV95" s="24">
        <v>3.9951800000000003E-2</v>
      </c>
      <c r="AW95" s="24">
        <v>-2.22271E-2</v>
      </c>
      <c r="AX95" s="24">
        <v>1.09146E-2</v>
      </c>
      <c r="AY95" s="24">
        <v>2.7094099999999999E-2</v>
      </c>
      <c r="AZ95" s="24">
        <v>-2.7044999999999999E-3</v>
      </c>
      <c r="BA95" s="24">
        <v>5.9400700000000001E-2</v>
      </c>
      <c r="BB95" s="24">
        <v>-4.2043299999999999E-2</v>
      </c>
      <c r="BC95" s="24">
        <v>-0.1767164</v>
      </c>
      <c r="BD95" s="24">
        <v>-0.21308179999999999</v>
      </c>
      <c r="BE95" s="24">
        <v>-0.14232040000000001</v>
      </c>
      <c r="BF95" s="24">
        <v>-0.17470949999999999</v>
      </c>
      <c r="BG95" s="24">
        <v>-0.1676377</v>
      </c>
      <c r="BH95" s="24">
        <v>-0.1580473</v>
      </c>
      <c r="BI95" s="24">
        <v>-0.1702063</v>
      </c>
      <c r="BJ95" s="24">
        <v>-3.08464E-2</v>
      </c>
      <c r="BK95" s="24">
        <v>-0.11675149999999999</v>
      </c>
      <c r="BL95" s="24">
        <v>-2.05398E-2</v>
      </c>
      <c r="BM95" s="24">
        <v>5.7346800000000003E-2</v>
      </c>
      <c r="BN95" s="24">
        <v>0.17070399999999999</v>
      </c>
      <c r="BO95" s="24">
        <v>0.2582393</v>
      </c>
      <c r="BP95" s="24">
        <v>0.19991539999999999</v>
      </c>
      <c r="BQ95" s="24">
        <v>0.30294949999999998</v>
      </c>
      <c r="BR95" s="24">
        <v>0.32413350000000002</v>
      </c>
      <c r="BS95" s="24">
        <v>0.2828811</v>
      </c>
      <c r="BT95" s="24">
        <v>0.1347894</v>
      </c>
      <c r="BU95" s="24">
        <v>7.7205700000000002E-2</v>
      </c>
      <c r="BV95" s="24">
        <v>0.10297199999999999</v>
      </c>
      <c r="BW95" s="24">
        <v>0.1146403</v>
      </c>
      <c r="BX95" s="24">
        <v>8.0971299999999996E-2</v>
      </c>
      <c r="BY95" s="24">
        <v>0.13598779999999999</v>
      </c>
      <c r="BZ95" s="24">
        <v>2.92286E-2</v>
      </c>
      <c r="CA95" s="24">
        <v>-0.1303704</v>
      </c>
      <c r="CB95" s="24">
        <v>-0.16487889999999999</v>
      </c>
      <c r="CC95" s="24">
        <v>-9.8977599999999999E-2</v>
      </c>
      <c r="CD95" s="24">
        <v>-0.1339987</v>
      </c>
      <c r="CE95" s="24">
        <v>-0.12990489999999999</v>
      </c>
      <c r="CF95" s="24">
        <v>-0.12353690000000001</v>
      </c>
      <c r="CG95" s="24">
        <v>-0.13581309999999999</v>
      </c>
      <c r="CH95" s="24">
        <v>6.5541000000000002E-3</v>
      </c>
      <c r="CI95" s="24">
        <v>-7.6733999999999997E-2</v>
      </c>
      <c r="CJ95" s="24">
        <v>1.8595E-2</v>
      </c>
      <c r="CK95" s="24">
        <v>0.1000423</v>
      </c>
      <c r="CL95" s="24">
        <v>0.21446499999999999</v>
      </c>
      <c r="CM95" s="24">
        <v>0.3047126</v>
      </c>
      <c r="CN95" s="24">
        <v>0.2523743</v>
      </c>
      <c r="CO95" s="24">
        <v>0.35830430000000002</v>
      </c>
      <c r="CP95" s="24">
        <v>0.38078489999999998</v>
      </c>
      <c r="CQ95" s="24">
        <v>0.34239239999999999</v>
      </c>
      <c r="CR95" s="24">
        <v>0.2004737</v>
      </c>
      <c r="CS95" s="24">
        <v>0.1460726</v>
      </c>
      <c r="CT95" s="24">
        <v>0.16673070000000001</v>
      </c>
      <c r="CU95" s="24">
        <v>0.1752746</v>
      </c>
      <c r="CV95" s="24">
        <v>0.13892489999999999</v>
      </c>
      <c r="CW95" s="24">
        <v>0.1890318</v>
      </c>
      <c r="CX95" s="24">
        <v>7.8591300000000003E-2</v>
      </c>
      <c r="CY95" s="24">
        <v>-8.4024399999999999E-2</v>
      </c>
      <c r="CZ95" s="24">
        <v>-0.116676</v>
      </c>
      <c r="DA95" s="24">
        <v>-5.5634799999999998E-2</v>
      </c>
      <c r="DB95" s="24">
        <v>-9.3287800000000004E-2</v>
      </c>
      <c r="DC95" s="24">
        <v>-9.2172199999999996E-2</v>
      </c>
      <c r="DD95" s="24">
        <v>-8.9026400000000006E-2</v>
      </c>
      <c r="DE95" s="24">
        <v>-0.10141989999999999</v>
      </c>
      <c r="DF95" s="24">
        <v>4.3954600000000003E-2</v>
      </c>
      <c r="DG95" s="24">
        <v>-3.6716600000000002E-2</v>
      </c>
      <c r="DH95" s="24">
        <v>5.7729700000000002E-2</v>
      </c>
      <c r="DI95" s="24">
        <v>0.1427379</v>
      </c>
      <c r="DJ95" s="24">
        <v>0.25822590000000001</v>
      </c>
      <c r="DK95" s="24">
        <v>0.3511859</v>
      </c>
      <c r="DL95" s="24">
        <v>0.30483310000000002</v>
      </c>
      <c r="DM95" s="24">
        <v>0.413659</v>
      </c>
      <c r="DN95" s="24">
        <v>0.4374363</v>
      </c>
      <c r="DO95" s="24">
        <v>0.40190360000000003</v>
      </c>
      <c r="DP95" s="24">
        <v>0.2661579</v>
      </c>
      <c r="DQ95" s="24">
        <v>0.21493950000000001</v>
      </c>
      <c r="DR95" s="24">
        <v>0.23048930000000001</v>
      </c>
      <c r="DS95" s="24">
        <v>0.2359089</v>
      </c>
      <c r="DT95" s="24">
        <v>0.19687850000000001</v>
      </c>
      <c r="DU95" s="24">
        <v>0.24207580000000001</v>
      </c>
      <c r="DV95" s="24">
        <v>0.12795400000000001</v>
      </c>
      <c r="DW95" s="24">
        <v>-1.7108100000000001E-2</v>
      </c>
      <c r="DX95" s="24">
        <v>-4.7078599999999998E-2</v>
      </c>
      <c r="DY95" s="24">
        <v>6.9452999999999997E-3</v>
      </c>
      <c r="DZ95" s="24">
        <v>-3.4507799999999998E-2</v>
      </c>
      <c r="EA95" s="24">
        <v>-3.7692000000000003E-2</v>
      </c>
      <c r="EB95" s="24">
        <v>-3.9198799999999999E-2</v>
      </c>
      <c r="EC95" s="24">
        <v>-5.1761599999999998E-2</v>
      </c>
      <c r="ED95" s="24">
        <v>9.7954899999999998E-2</v>
      </c>
      <c r="EE95" s="24">
        <v>2.1062299999999999E-2</v>
      </c>
      <c r="EF95" s="24">
        <v>0.11423419999999999</v>
      </c>
      <c r="EG95" s="24">
        <v>0.20438339999999999</v>
      </c>
      <c r="EH95" s="24">
        <v>0.32140990000000003</v>
      </c>
      <c r="EI95" s="24">
        <v>0.41828599999999999</v>
      </c>
      <c r="EJ95" s="24">
        <v>0.38057540000000001</v>
      </c>
      <c r="EK95" s="24">
        <v>0.49358249999999998</v>
      </c>
      <c r="EL95" s="24">
        <v>0.51923180000000002</v>
      </c>
      <c r="EM95" s="24">
        <v>0.4878284</v>
      </c>
      <c r="EN95" s="24">
        <v>0.36099550000000002</v>
      </c>
      <c r="EO95" s="24">
        <v>0.3143724</v>
      </c>
      <c r="EP95" s="24">
        <v>0.32254680000000002</v>
      </c>
      <c r="EQ95" s="24">
        <v>0.3234551</v>
      </c>
      <c r="ER95" s="24">
        <v>0.28055439999999998</v>
      </c>
      <c r="ES95" s="24">
        <v>0.31866280000000002</v>
      </c>
      <c r="ET95" s="24">
        <v>0.19922580000000001</v>
      </c>
      <c r="EU95" s="24">
        <v>73.192310000000006</v>
      </c>
      <c r="EV95" s="24">
        <v>73.791210000000007</v>
      </c>
      <c r="EW95" s="24">
        <v>72.527469999999994</v>
      </c>
      <c r="EX95" s="24">
        <v>72.252750000000006</v>
      </c>
      <c r="EY95" s="24">
        <v>71.368129999999994</v>
      </c>
      <c r="EZ95" s="24">
        <v>71.5989</v>
      </c>
      <c r="FA95" s="24">
        <v>71.428569999999993</v>
      </c>
      <c r="FB95" s="24">
        <v>71.642859999999999</v>
      </c>
      <c r="FC95" s="24">
        <v>77.895610000000005</v>
      </c>
      <c r="FD95" s="24">
        <v>85.989009999999993</v>
      </c>
      <c r="FE95" s="24">
        <v>91.967029999999994</v>
      </c>
      <c r="FF95" s="24">
        <v>94.736270000000005</v>
      </c>
      <c r="FG95" s="24">
        <v>95.21978</v>
      </c>
      <c r="FH95" s="24">
        <v>95.37912</v>
      </c>
      <c r="FI95" s="24">
        <v>95.21978</v>
      </c>
      <c r="FJ95" s="24">
        <v>94.565929999999994</v>
      </c>
      <c r="FK95" s="24">
        <v>93.593410000000006</v>
      </c>
      <c r="FL95" s="24">
        <v>91.137360000000001</v>
      </c>
      <c r="FM95" s="24">
        <v>88.131870000000006</v>
      </c>
      <c r="FN95" s="24">
        <v>85.587909999999994</v>
      </c>
      <c r="FO95" s="24">
        <v>82.214290000000005</v>
      </c>
      <c r="FP95" s="24">
        <v>80.554950000000005</v>
      </c>
      <c r="FQ95" s="24">
        <v>79.197800000000001</v>
      </c>
      <c r="FR95" s="24">
        <v>78.346149999999994</v>
      </c>
      <c r="FS95" s="24">
        <v>1.384522</v>
      </c>
      <c r="FT95" s="24">
        <v>5.9488600000000003E-2</v>
      </c>
      <c r="FU95" s="24">
        <v>9.9558099999999997E-2</v>
      </c>
    </row>
    <row r="96" spans="1:177" x14ac:dyDescent="0.2">
      <c r="A96" s="14" t="s">
        <v>228</v>
      </c>
      <c r="B96" s="14" t="s">
        <v>0</v>
      </c>
      <c r="C96" s="14" t="s">
        <v>224</v>
      </c>
      <c r="D96" s="36" t="s">
        <v>259</v>
      </c>
      <c r="E96" s="25" t="s">
        <v>220</v>
      </c>
      <c r="F96" s="25">
        <v>898</v>
      </c>
      <c r="G96" s="24">
        <v>1.0081230000000001</v>
      </c>
      <c r="H96" s="24">
        <v>0.83992339999999999</v>
      </c>
      <c r="I96" s="24">
        <v>0.81238330000000003</v>
      </c>
      <c r="J96" s="24">
        <v>0.7305142</v>
      </c>
      <c r="K96" s="24">
        <v>0.70732039999999996</v>
      </c>
      <c r="L96" s="24">
        <v>0.70019359999999997</v>
      </c>
      <c r="M96" s="24">
        <v>0.77850889999999995</v>
      </c>
      <c r="N96" s="24">
        <v>0.88291909999999996</v>
      </c>
      <c r="O96" s="24">
        <v>0.84235439999999995</v>
      </c>
      <c r="P96" s="24">
        <v>0.75938680000000003</v>
      </c>
      <c r="Q96" s="24">
        <v>0.96534439999999999</v>
      </c>
      <c r="R96" s="24">
        <v>1.0751109999999999</v>
      </c>
      <c r="S96" s="24">
        <v>1.1588229999999999</v>
      </c>
      <c r="T96" s="24">
        <v>1.231268</v>
      </c>
      <c r="U96" s="24">
        <v>1.3830420000000001</v>
      </c>
      <c r="V96" s="24">
        <v>1.5488960000000001</v>
      </c>
      <c r="W96" s="24">
        <v>1.596651</v>
      </c>
      <c r="X96" s="24">
        <v>1.5181750000000001</v>
      </c>
      <c r="Y96" s="24">
        <v>1.677413</v>
      </c>
      <c r="Z96" s="24">
        <v>1.77067</v>
      </c>
      <c r="AA96" s="24">
        <v>1.7551300000000001</v>
      </c>
      <c r="AB96" s="24">
        <v>1.6336379999999999</v>
      </c>
      <c r="AC96" s="24">
        <v>1.5057050000000001</v>
      </c>
      <c r="AD96" s="24">
        <v>1.3556459999999999</v>
      </c>
      <c r="AE96" s="24">
        <v>-0.12985550000000001</v>
      </c>
      <c r="AF96" s="24">
        <v>-0.16318869999999999</v>
      </c>
      <c r="AG96" s="24">
        <v>-0.1152859</v>
      </c>
      <c r="AH96" s="24">
        <v>-0.1423355</v>
      </c>
      <c r="AI96" s="24">
        <v>-0.1043471</v>
      </c>
      <c r="AJ96" s="24">
        <v>-0.1064824</v>
      </c>
      <c r="AK96" s="24">
        <v>-7.9616000000000006E-2</v>
      </c>
      <c r="AL96" s="24">
        <v>-3.8078000000000001E-3</v>
      </c>
      <c r="AM96" s="24">
        <v>-8.3471600000000007E-2</v>
      </c>
      <c r="AN96" s="24">
        <v>-4.6469799999999999E-2</v>
      </c>
      <c r="AO96" s="24">
        <v>-3.0953999999999999E-2</v>
      </c>
      <c r="AP96" s="24">
        <v>3.0505999999999998E-2</v>
      </c>
      <c r="AQ96" s="24">
        <v>4.8881899999999999E-2</v>
      </c>
      <c r="AR96" s="24">
        <v>2.0390599999999998E-2</v>
      </c>
      <c r="AS96" s="24">
        <v>2.0760000000000002E-3</v>
      </c>
      <c r="AT96" s="24">
        <v>8.1183000000000005E-2</v>
      </c>
      <c r="AU96" s="24">
        <v>0.1535958</v>
      </c>
      <c r="AV96" s="24">
        <v>-1.3980299999999999E-2</v>
      </c>
      <c r="AW96" s="24">
        <v>-3.6117099999999999E-2</v>
      </c>
      <c r="AX96" s="24">
        <v>9.7444000000000003E-3</v>
      </c>
      <c r="AY96" s="24">
        <v>1.7385100000000001E-2</v>
      </c>
      <c r="AZ96" s="24">
        <v>2.8089800000000002E-2</v>
      </c>
      <c r="BA96" s="24">
        <v>7.4063400000000001E-2</v>
      </c>
      <c r="BB96" s="24">
        <v>2.0577E-3</v>
      </c>
      <c r="BC96" s="24">
        <v>-7.9065300000000005E-2</v>
      </c>
      <c r="BD96" s="24">
        <v>-0.1086337</v>
      </c>
      <c r="BE96" s="24">
        <v>-6.7186399999999993E-2</v>
      </c>
      <c r="BF96" s="24">
        <v>-9.84482E-2</v>
      </c>
      <c r="BG96" s="24">
        <v>-6.7529699999999998E-2</v>
      </c>
      <c r="BH96" s="24">
        <v>-7.4416899999999994E-2</v>
      </c>
      <c r="BI96" s="24">
        <v>-4.9244299999999998E-2</v>
      </c>
      <c r="BJ96" s="24">
        <v>2.95804E-2</v>
      </c>
      <c r="BK96" s="24">
        <v>-4.5578199999999999E-2</v>
      </c>
      <c r="BL96" s="24">
        <v>-4.8697999999999996E-3</v>
      </c>
      <c r="BM96" s="24">
        <v>1.2055E-2</v>
      </c>
      <c r="BN96" s="24">
        <v>6.8986000000000006E-2</v>
      </c>
      <c r="BO96" s="24">
        <v>9.0292800000000006E-2</v>
      </c>
      <c r="BP96" s="24">
        <v>7.3583099999999999E-2</v>
      </c>
      <c r="BQ96" s="24">
        <v>6.4998799999999995E-2</v>
      </c>
      <c r="BR96" s="24">
        <v>0.1436674</v>
      </c>
      <c r="BS96" s="24">
        <v>0.22255349999999999</v>
      </c>
      <c r="BT96" s="24">
        <v>6.8033700000000003E-2</v>
      </c>
      <c r="BU96" s="24">
        <v>4.8722700000000001E-2</v>
      </c>
      <c r="BV96" s="24">
        <v>8.6194599999999996E-2</v>
      </c>
      <c r="BW96" s="24">
        <v>8.6758699999999994E-2</v>
      </c>
      <c r="BX96" s="24">
        <v>8.3283700000000002E-2</v>
      </c>
      <c r="BY96" s="24">
        <v>0.12556390000000001</v>
      </c>
      <c r="BZ96" s="24">
        <v>5.16391E-2</v>
      </c>
      <c r="CA96" s="24">
        <v>-4.3888200000000002E-2</v>
      </c>
      <c r="CB96" s="24">
        <v>-7.0849099999999998E-2</v>
      </c>
      <c r="CC96" s="24">
        <v>-3.3872699999999999E-2</v>
      </c>
      <c r="CD96" s="24">
        <v>-6.8052000000000001E-2</v>
      </c>
      <c r="CE96" s="24">
        <v>-4.2030100000000001E-2</v>
      </c>
      <c r="CF96" s="24">
        <v>-5.2208400000000002E-2</v>
      </c>
      <c r="CG96" s="24">
        <v>-2.8209000000000001E-2</v>
      </c>
      <c r="CH96" s="24">
        <v>5.2705000000000002E-2</v>
      </c>
      <c r="CI96" s="24">
        <v>-1.9333300000000001E-2</v>
      </c>
      <c r="CJ96" s="24">
        <v>2.39422E-2</v>
      </c>
      <c r="CK96" s="24">
        <v>4.1842900000000002E-2</v>
      </c>
      <c r="CL96" s="24">
        <v>9.5637100000000003E-2</v>
      </c>
      <c r="CM96" s="24">
        <v>0.11897389999999999</v>
      </c>
      <c r="CN96" s="24">
        <v>0.1104242</v>
      </c>
      <c r="CO96" s="24">
        <v>0.10857899999999999</v>
      </c>
      <c r="CP96" s="24">
        <v>0.186944</v>
      </c>
      <c r="CQ96" s="24">
        <v>0.27031339999999998</v>
      </c>
      <c r="CR96" s="24">
        <v>0.1248364</v>
      </c>
      <c r="CS96" s="24">
        <v>0.10748240000000001</v>
      </c>
      <c r="CT96" s="24">
        <v>0.13914380000000001</v>
      </c>
      <c r="CU96" s="24">
        <v>0.1348067</v>
      </c>
      <c r="CV96" s="24">
        <v>0.1215108</v>
      </c>
      <c r="CW96" s="24">
        <v>0.16123290000000001</v>
      </c>
      <c r="CX96" s="24">
        <v>8.5979E-2</v>
      </c>
      <c r="CY96" s="24">
        <v>-8.7110999999999994E-3</v>
      </c>
      <c r="CZ96" s="24">
        <v>-3.3064499999999997E-2</v>
      </c>
      <c r="DA96" s="24">
        <v>-5.5909999999999998E-4</v>
      </c>
      <c r="DB96" s="24">
        <v>-3.7655800000000003E-2</v>
      </c>
      <c r="DC96" s="24">
        <v>-1.65305E-2</v>
      </c>
      <c r="DD96" s="24">
        <v>-2.9999899999999999E-2</v>
      </c>
      <c r="DE96" s="24">
        <v>-7.1736999999999999E-3</v>
      </c>
      <c r="DF96" s="24">
        <v>7.5829599999999997E-2</v>
      </c>
      <c r="DG96" s="24">
        <v>6.9116000000000004E-3</v>
      </c>
      <c r="DH96" s="24">
        <v>5.2754200000000001E-2</v>
      </c>
      <c r="DI96" s="24">
        <v>7.1630899999999997E-2</v>
      </c>
      <c r="DJ96" s="24">
        <v>0.1222882</v>
      </c>
      <c r="DK96" s="24">
        <v>0.14765500000000001</v>
      </c>
      <c r="DL96" s="24">
        <v>0.14726520000000001</v>
      </c>
      <c r="DM96" s="24">
        <v>0.15215919999999999</v>
      </c>
      <c r="DN96" s="24">
        <v>0.23022049999999999</v>
      </c>
      <c r="DO96" s="24">
        <v>0.3180733</v>
      </c>
      <c r="DP96" s="24">
        <v>0.1816391</v>
      </c>
      <c r="DQ96" s="24">
        <v>0.16624220000000001</v>
      </c>
      <c r="DR96" s="24">
        <v>0.19209300000000001</v>
      </c>
      <c r="DS96" s="24">
        <v>0.18285470000000001</v>
      </c>
      <c r="DT96" s="24">
        <v>0.15973789999999999</v>
      </c>
      <c r="DU96" s="24">
        <v>0.19690199999999999</v>
      </c>
      <c r="DV96" s="24">
        <v>0.12031890000000001</v>
      </c>
      <c r="DW96" s="24">
        <v>4.2078999999999998E-2</v>
      </c>
      <c r="DX96" s="24">
        <v>2.14904E-2</v>
      </c>
      <c r="DY96" s="24">
        <v>4.7540399999999997E-2</v>
      </c>
      <c r="DZ96" s="24">
        <v>6.2316000000000003E-3</v>
      </c>
      <c r="EA96" s="24">
        <v>2.02869E-2</v>
      </c>
      <c r="EB96" s="24">
        <v>2.0657000000000002E-3</v>
      </c>
      <c r="EC96" s="24">
        <v>2.3198E-2</v>
      </c>
      <c r="ED96" s="24">
        <v>0.10921790000000001</v>
      </c>
      <c r="EE96" s="24">
        <v>4.48051E-2</v>
      </c>
      <c r="EF96" s="24">
        <v>9.4354199999999999E-2</v>
      </c>
      <c r="EG96" s="24">
        <v>0.1146399</v>
      </c>
      <c r="EH96" s="24">
        <v>0.1607682</v>
      </c>
      <c r="EI96" s="24">
        <v>0.18906590000000001</v>
      </c>
      <c r="EJ96" s="24">
        <v>0.20045769999999999</v>
      </c>
      <c r="EK96" s="24">
        <v>0.2150821</v>
      </c>
      <c r="EL96" s="24">
        <v>0.29270499999999999</v>
      </c>
      <c r="EM96" s="24">
        <v>0.38703100000000001</v>
      </c>
      <c r="EN96" s="24">
        <v>0.26365319999999998</v>
      </c>
      <c r="EO96" s="24">
        <v>0.25108200000000003</v>
      </c>
      <c r="EP96" s="24">
        <v>0.26854319999999998</v>
      </c>
      <c r="EQ96" s="24">
        <v>0.25222830000000002</v>
      </c>
      <c r="ER96" s="24">
        <v>0.2149317</v>
      </c>
      <c r="ES96" s="24">
        <v>0.2484025</v>
      </c>
      <c r="ET96" s="24">
        <v>0.1699003</v>
      </c>
      <c r="EU96" s="24">
        <v>72.883489999999995</v>
      </c>
      <c r="EV96" s="24">
        <v>74.116510000000005</v>
      </c>
      <c r="EW96" s="24">
        <v>72.747569999999996</v>
      </c>
      <c r="EX96" s="24">
        <v>72.485439999999997</v>
      </c>
      <c r="EY96" s="24">
        <v>71.650480000000002</v>
      </c>
      <c r="EZ96" s="24">
        <v>72.009709999999998</v>
      </c>
      <c r="FA96" s="24">
        <v>72.349519999999998</v>
      </c>
      <c r="FB96" s="24">
        <v>72.524270000000001</v>
      </c>
      <c r="FC96" s="24">
        <v>78.368930000000006</v>
      </c>
      <c r="FD96" s="24">
        <v>85.990290000000002</v>
      </c>
      <c r="FE96" s="24">
        <v>91.718440000000001</v>
      </c>
      <c r="FF96" s="24">
        <v>93.805819999999997</v>
      </c>
      <c r="FG96" s="24">
        <v>93.922330000000002</v>
      </c>
      <c r="FH96" s="24">
        <v>93.242720000000006</v>
      </c>
      <c r="FI96" s="24">
        <v>93.029129999999995</v>
      </c>
      <c r="FJ96" s="24">
        <v>92.601939999999999</v>
      </c>
      <c r="FK96" s="24">
        <v>91.514560000000003</v>
      </c>
      <c r="FL96" s="24">
        <v>89.33981</v>
      </c>
      <c r="FM96" s="24">
        <v>86.796120000000002</v>
      </c>
      <c r="FN96" s="24">
        <v>84.223299999999995</v>
      </c>
      <c r="FO96" s="24">
        <v>80.854370000000003</v>
      </c>
      <c r="FP96" s="24">
        <v>80.087379999999996</v>
      </c>
      <c r="FQ96" s="24">
        <v>79.194180000000003</v>
      </c>
      <c r="FR96" s="24">
        <v>78.213589999999996</v>
      </c>
      <c r="FS96" s="24">
        <v>0.97382930000000001</v>
      </c>
      <c r="FT96" s="24">
        <v>3.7372000000000002E-2</v>
      </c>
      <c r="FU96" s="24">
        <v>8.5359900000000002E-2</v>
      </c>
    </row>
    <row r="97" spans="1:177" x14ac:dyDescent="0.2">
      <c r="A97" s="14" t="s">
        <v>228</v>
      </c>
      <c r="B97" s="14" t="s">
        <v>0</v>
      </c>
      <c r="C97" s="14" t="s">
        <v>224</v>
      </c>
      <c r="D97" s="36" t="s">
        <v>259</v>
      </c>
      <c r="E97" s="25" t="s">
        <v>221</v>
      </c>
      <c r="F97" s="25">
        <v>661</v>
      </c>
      <c r="G97" s="24">
        <v>0.7620384</v>
      </c>
      <c r="H97" s="24">
        <v>0.70238730000000005</v>
      </c>
      <c r="I97" s="24">
        <v>0.6460032</v>
      </c>
      <c r="J97" s="24">
        <v>0.52740290000000001</v>
      </c>
      <c r="K97" s="24">
        <v>0.47214970000000001</v>
      </c>
      <c r="L97" s="24">
        <v>0.49296400000000001</v>
      </c>
      <c r="M97" s="24">
        <v>0.48415269999999999</v>
      </c>
      <c r="N97" s="24">
        <v>0.55185499999999998</v>
      </c>
      <c r="O97" s="24">
        <v>0.55097079999999998</v>
      </c>
      <c r="P97" s="24">
        <v>0.70475699999999997</v>
      </c>
      <c r="Q97" s="24">
        <v>0.79888559999999997</v>
      </c>
      <c r="R97" s="24">
        <v>0.90700579999999997</v>
      </c>
      <c r="S97" s="24">
        <v>1.1231100000000001</v>
      </c>
      <c r="T97" s="24">
        <v>1.2001790000000001</v>
      </c>
      <c r="U97" s="24">
        <v>1.2801610000000001</v>
      </c>
      <c r="V97" s="24">
        <v>1.369297</v>
      </c>
      <c r="W97" s="24">
        <v>1.2869969999999999</v>
      </c>
      <c r="X97" s="24">
        <v>1.2485170000000001</v>
      </c>
      <c r="Y97" s="24">
        <v>1.3909400000000001</v>
      </c>
      <c r="Z97" s="24">
        <v>1.3892880000000001</v>
      </c>
      <c r="AA97" s="24">
        <v>1.3165830000000001</v>
      </c>
      <c r="AB97" s="24">
        <v>1.212466</v>
      </c>
      <c r="AC97" s="24">
        <v>1.1139209999999999</v>
      </c>
      <c r="AD97" s="24">
        <v>0.95523270000000005</v>
      </c>
      <c r="AE97" s="24">
        <v>-0.1554373</v>
      </c>
      <c r="AF97" s="24">
        <v>-0.15869549999999999</v>
      </c>
      <c r="AG97" s="24">
        <v>-0.12894990000000001</v>
      </c>
      <c r="AH97" s="24">
        <v>-0.12875400000000001</v>
      </c>
      <c r="AI97" s="24">
        <v>-0.1511334</v>
      </c>
      <c r="AJ97" s="24">
        <v>-0.13283990000000001</v>
      </c>
      <c r="AK97" s="24">
        <v>-0.16045319999999999</v>
      </c>
      <c r="AL97" s="24">
        <v>-0.1085696</v>
      </c>
      <c r="AM97" s="24">
        <v>-0.120311</v>
      </c>
      <c r="AN97" s="24">
        <v>-7.1481199999999995E-2</v>
      </c>
      <c r="AO97" s="24">
        <v>-3.1582100000000002E-2</v>
      </c>
      <c r="AP97" s="24">
        <v>-5.7166999999999999E-3</v>
      </c>
      <c r="AQ97" s="24">
        <v>3.4934399999999997E-2</v>
      </c>
      <c r="AR97" s="24">
        <v>3.4026E-3</v>
      </c>
      <c r="AS97" s="24">
        <v>9.5443E-2</v>
      </c>
      <c r="AT97" s="24">
        <v>5.4698499999999997E-2</v>
      </c>
      <c r="AU97" s="24">
        <v>-3.0590800000000001E-2</v>
      </c>
      <c r="AV97" s="24">
        <v>-2.0708799999999999E-2</v>
      </c>
      <c r="AW97" s="24">
        <v>-4.7689599999999999E-2</v>
      </c>
      <c r="AX97" s="24">
        <v>-3.7903399999999997E-2</v>
      </c>
      <c r="AY97" s="24">
        <v>-4.0070399999999999E-2</v>
      </c>
      <c r="AZ97" s="24">
        <v>-7.9914399999999997E-2</v>
      </c>
      <c r="BA97" s="24">
        <v>-6.7676E-2</v>
      </c>
      <c r="BB97" s="24">
        <v>-9.6429699999999993E-2</v>
      </c>
      <c r="BC97" s="24">
        <v>-0.1116743</v>
      </c>
      <c r="BD97" s="24">
        <v>-0.1151541</v>
      </c>
      <c r="BE97" s="24">
        <v>-8.8739700000000005E-2</v>
      </c>
      <c r="BF97" s="24">
        <v>-8.9399199999999998E-2</v>
      </c>
      <c r="BG97" s="24">
        <v>-0.1113779</v>
      </c>
      <c r="BH97" s="24">
        <v>-9.5253199999999996E-2</v>
      </c>
      <c r="BI97" s="24">
        <v>-0.1223615</v>
      </c>
      <c r="BJ97" s="24">
        <v>-6.6915799999999998E-2</v>
      </c>
      <c r="BK97" s="24">
        <v>-7.7285000000000006E-2</v>
      </c>
      <c r="BL97" s="24">
        <v>-3.3304800000000002E-2</v>
      </c>
      <c r="BM97" s="24">
        <v>1.24832E-2</v>
      </c>
      <c r="BN97" s="24">
        <v>4.3913599999999997E-2</v>
      </c>
      <c r="BO97" s="24">
        <v>8.7379399999999996E-2</v>
      </c>
      <c r="BP97" s="24">
        <v>5.7254399999999997E-2</v>
      </c>
      <c r="BQ97" s="24">
        <v>0.1451363</v>
      </c>
      <c r="BR97" s="24">
        <v>0.107693</v>
      </c>
      <c r="BS97" s="24">
        <v>2.0091899999999999E-2</v>
      </c>
      <c r="BT97" s="24">
        <v>2.81941E-2</v>
      </c>
      <c r="BU97" s="24">
        <v>5.1748000000000002E-3</v>
      </c>
      <c r="BV97" s="24">
        <v>1.4407E-2</v>
      </c>
      <c r="BW97" s="24">
        <v>1.42653E-2</v>
      </c>
      <c r="BX97" s="24">
        <v>-1.8246200000000001E-2</v>
      </c>
      <c r="BY97" s="24">
        <v>-1.19414E-2</v>
      </c>
      <c r="BZ97" s="24">
        <v>-4.50418E-2</v>
      </c>
      <c r="CA97" s="24">
        <v>-8.1364199999999998E-2</v>
      </c>
      <c r="CB97" s="24">
        <v>-8.4997500000000004E-2</v>
      </c>
      <c r="CC97" s="24">
        <v>-6.0890199999999998E-2</v>
      </c>
      <c r="CD97" s="24">
        <v>-6.2142200000000002E-2</v>
      </c>
      <c r="CE97" s="24">
        <v>-8.3843399999999998E-2</v>
      </c>
      <c r="CF97" s="24">
        <v>-6.9220699999999996E-2</v>
      </c>
      <c r="CG97" s="24">
        <v>-9.5979400000000006E-2</v>
      </c>
      <c r="CH97" s="24">
        <v>-3.8066599999999999E-2</v>
      </c>
      <c r="CI97" s="24">
        <v>-4.7485199999999998E-2</v>
      </c>
      <c r="CJ97" s="24">
        <v>-6.8640000000000003E-3</v>
      </c>
      <c r="CK97" s="24">
        <v>4.3002800000000001E-2</v>
      </c>
      <c r="CL97" s="24">
        <v>7.8287399999999993E-2</v>
      </c>
      <c r="CM97" s="24">
        <v>0.1237026</v>
      </c>
      <c r="CN97" s="24">
        <v>9.4551899999999994E-2</v>
      </c>
      <c r="CO97" s="24">
        <v>0.17955370000000001</v>
      </c>
      <c r="CP97" s="24">
        <v>0.14439679999999999</v>
      </c>
      <c r="CQ97" s="24">
        <v>5.5194500000000001E-2</v>
      </c>
      <c r="CR97" s="24">
        <v>6.20642E-2</v>
      </c>
      <c r="CS97" s="24">
        <v>4.1788400000000003E-2</v>
      </c>
      <c r="CT97" s="24">
        <v>5.0637099999999997E-2</v>
      </c>
      <c r="CU97" s="24">
        <v>5.1898E-2</v>
      </c>
      <c r="CV97" s="24">
        <v>2.4464900000000001E-2</v>
      </c>
      <c r="CW97" s="24">
        <v>2.6660099999999999E-2</v>
      </c>
      <c r="CX97" s="24">
        <v>-9.4506999999999994E-3</v>
      </c>
      <c r="CY97" s="24">
        <v>-5.1054000000000002E-2</v>
      </c>
      <c r="CZ97" s="24">
        <v>-5.4840899999999998E-2</v>
      </c>
      <c r="DA97" s="24">
        <v>-3.3040699999999999E-2</v>
      </c>
      <c r="DB97" s="24">
        <v>-3.4885100000000002E-2</v>
      </c>
      <c r="DC97" s="24">
        <v>-5.6308799999999999E-2</v>
      </c>
      <c r="DD97" s="24">
        <v>-4.3188200000000003E-2</v>
      </c>
      <c r="DE97" s="24">
        <v>-6.9597199999999998E-2</v>
      </c>
      <c r="DF97" s="24">
        <v>-9.2174000000000006E-3</v>
      </c>
      <c r="DG97" s="24">
        <v>-1.76855E-2</v>
      </c>
      <c r="DH97" s="24">
        <v>1.9576900000000001E-2</v>
      </c>
      <c r="DI97" s="24">
        <v>7.3522299999999999E-2</v>
      </c>
      <c r="DJ97" s="24">
        <v>0.11266130000000001</v>
      </c>
      <c r="DK97" s="24">
        <v>0.1600258</v>
      </c>
      <c r="DL97" s="24">
        <v>0.13184950000000001</v>
      </c>
      <c r="DM97" s="24">
        <v>0.2139711</v>
      </c>
      <c r="DN97" s="24">
        <v>0.1811005</v>
      </c>
      <c r="DO97" s="24">
        <v>9.0297199999999994E-2</v>
      </c>
      <c r="DP97" s="24">
        <v>9.5934199999999997E-2</v>
      </c>
      <c r="DQ97" s="24">
        <v>7.8402100000000002E-2</v>
      </c>
      <c r="DR97" s="24">
        <v>8.6867100000000003E-2</v>
      </c>
      <c r="DS97" s="24">
        <v>8.9530700000000005E-2</v>
      </c>
      <c r="DT97" s="24">
        <v>6.7176100000000002E-2</v>
      </c>
      <c r="DU97" s="24">
        <v>6.5261700000000006E-2</v>
      </c>
      <c r="DV97" s="24">
        <v>2.6140400000000001E-2</v>
      </c>
      <c r="DW97" s="24">
        <v>-7.2909999999999997E-3</v>
      </c>
      <c r="DX97" s="24">
        <v>-1.1299500000000001E-2</v>
      </c>
      <c r="DY97" s="24">
        <v>7.1694999999999997E-3</v>
      </c>
      <c r="DZ97" s="24">
        <v>4.4697000000000001E-3</v>
      </c>
      <c r="EA97" s="24">
        <v>-1.65533E-2</v>
      </c>
      <c r="EB97" s="24">
        <v>-5.6014000000000003E-3</v>
      </c>
      <c r="EC97" s="24">
        <v>-3.1505499999999999E-2</v>
      </c>
      <c r="ED97" s="24">
        <v>3.2436399999999997E-2</v>
      </c>
      <c r="EE97" s="24">
        <v>2.5340499999999998E-2</v>
      </c>
      <c r="EF97" s="24">
        <v>5.77533E-2</v>
      </c>
      <c r="EG97" s="24">
        <v>0.1175877</v>
      </c>
      <c r="EH97" s="24">
        <v>0.16229160000000001</v>
      </c>
      <c r="EI97" s="24">
        <v>0.21247079999999999</v>
      </c>
      <c r="EJ97" s="24">
        <v>0.18570130000000001</v>
      </c>
      <c r="EK97" s="24">
        <v>0.26366440000000002</v>
      </c>
      <c r="EL97" s="24">
        <v>0.234095</v>
      </c>
      <c r="EM97" s="24">
        <v>0.14097989999999999</v>
      </c>
      <c r="EN97" s="24">
        <v>0.1448372</v>
      </c>
      <c r="EO97" s="24">
        <v>0.13126640000000001</v>
      </c>
      <c r="EP97" s="24">
        <v>0.13917750000000001</v>
      </c>
      <c r="EQ97" s="24">
        <v>0.14386640000000001</v>
      </c>
      <c r="ER97" s="24">
        <v>0.12884419999999999</v>
      </c>
      <c r="ES97" s="24">
        <v>0.1209962</v>
      </c>
      <c r="ET97" s="24">
        <v>7.7528299999999994E-2</v>
      </c>
      <c r="EU97" s="24">
        <v>73.594939999999994</v>
      </c>
      <c r="EV97" s="24">
        <v>73.367090000000005</v>
      </c>
      <c r="EW97" s="24">
        <v>72.24051</v>
      </c>
      <c r="EX97" s="24">
        <v>71.949359999999999</v>
      </c>
      <c r="EY97" s="24">
        <v>71</v>
      </c>
      <c r="EZ97" s="24">
        <v>71.063289999999995</v>
      </c>
      <c r="FA97" s="24">
        <v>70.227850000000004</v>
      </c>
      <c r="FB97" s="24">
        <v>70.493669999999995</v>
      </c>
      <c r="FC97" s="24">
        <v>77.278480000000002</v>
      </c>
      <c r="FD97" s="24">
        <v>85.987340000000003</v>
      </c>
      <c r="FE97" s="24">
        <v>92.291139999999999</v>
      </c>
      <c r="FF97" s="24">
        <v>95.949359999999999</v>
      </c>
      <c r="FG97" s="24">
        <v>96.911389999999997</v>
      </c>
      <c r="FH97" s="24">
        <v>98.164559999999994</v>
      </c>
      <c r="FI97" s="24">
        <v>98.075950000000006</v>
      </c>
      <c r="FJ97" s="24">
        <v>97.126580000000004</v>
      </c>
      <c r="FK97" s="24">
        <v>96.303790000000006</v>
      </c>
      <c r="FL97" s="24">
        <v>93.481009999999998</v>
      </c>
      <c r="FM97" s="24">
        <v>89.873419999999996</v>
      </c>
      <c r="FN97" s="24">
        <v>87.367090000000005</v>
      </c>
      <c r="FO97" s="24">
        <v>83.987340000000003</v>
      </c>
      <c r="FP97" s="24">
        <v>81.164559999999994</v>
      </c>
      <c r="FQ97" s="24">
        <v>79.202529999999996</v>
      </c>
      <c r="FR97" s="24">
        <v>78.518990000000002</v>
      </c>
      <c r="FS97" s="24">
        <v>0.97606499999999996</v>
      </c>
      <c r="FT97" s="24">
        <v>4.55529E-2</v>
      </c>
      <c r="FU97" s="24">
        <v>5.24617E-2</v>
      </c>
    </row>
    <row r="98" spans="1:177" x14ac:dyDescent="0.2">
      <c r="A98" s="14" t="s">
        <v>228</v>
      </c>
      <c r="B98" s="14" t="s">
        <v>0</v>
      </c>
      <c r="C98" s="14" t="s">
        <v>225</v>
      </c>
      <c r="D98" s="36" t="s">
        <v>236</v>
      </c>
      <c r="E98" s="25" t="s">
        <v>219</v>
      </c>
      <c r="F98" s="25">
        <v>3938</v>
      </c>
      <c r="G98" s="24">
        <v>2.1999770000000001</v>
      </c>
      <c r="H98" s="24">
        <v>1.9829190000000001</v>
      </c>
      <c r="I98" s="24">
        <v>1.850155</v>
      </c>
      <c r="J98" s="24">
        <v>1.777228</v>
      </c>
      <c r="K98" s="24">
        <v>1.801312</v>
      </c>
      <c r="L98" s="24">
        <v>1.970019</v>
      </c>
      <c r="M98" s="24">
        <v>2.2801879999999999</v>
      </c>
      <c r="N98" s="24">
        <v>2.398962</v>
      </c>
      <c r="O98" s="24">
        <v>2.321491</v>
      </c>
      <c r="P98" s="24">
        <v>2.3007209999999998</v>
      </c>
      <c r="Q98" s="24">
        <v>2.2908490000000001</v>
      </c>
      <c r="R98" s="24">
        <v>2.2608950000000001</v>
      </c>
      <c r="S98" s="24">
        <v>2.2826559999999998</v>
      </c>
      <c r="T98" s="24">
        <v>2.260024</v>
      </c>
      <c r="U98" s="24">
        <v>2.287147</v>
      </c>
      <c r="V98" s="24">
        <v>2.3710149999999999</v>
      </c>
      <c r="W98" s="24">
        <v>2.4878689999999999</v>
      </c>
      <c r="X98" s="24">
        <v>2.7433700000000001</v>
      </c>
      <c r="Y98" s="24">
        <v>3.0397889999999999</v>
      </c>
      <c r="Z98" s="24">
        <v>3.4093469999999999</v>
      </c>
      <c r="AA98" s="24">
        <v>3.6148030000000002</v>
      </c>
      <c r="AB98" s="24">
        <v>3.4187630000000002</v>
      </c>
      <c r="AC98" s="24">
        <v>3.0113639999999999</v>
      </c>
      <c r="AD98" s="24">
        <v>2.5495549999999998</v>
      </c>
      <c r="AE98" s="24">
        <v>-0.24283279999999999</v>
      </c>
      <c r="AF98" s="24">
        <v>-0.23998359999999999</v>
      </c>
      <c r="AG98" s="24">
        <v>-0.21315410000000001</v>
      </c>
      <c r="AH98" s="24">
        <v>-0.2054194</v>
      </c>
      <c r="AI98" s="24">
        <v>-0.1347536</v>
      </c>
      <c r="AJ98" s="24">
        <v>-0.11635139999999999</v>
      </c>
      <c r="AK98" s="24">
        <v>-7.2104799999999997E-2</v>
      </c>
      <c r="AL98" s="24">
        <v>-4.52428E-2</v>
      </c>
      <c r="AM98" s="24">
        <v>-5.5213199999999997E-2</v>
      </c>
      <c r="AN98" s="24">
        <v>-3.08458E-2</v>
      </c>
      <c r="AO98" s="24">
        <v>1.8249000000000001E-2</v>
      </c>
      <c r="AP98" s="24">
        <v>3.4447600000000002E-2</v>
      </c>
      <c r="AQ98" s="24">
        <v>7.5180200000000003E-2</v>
      </c>
      <c r="AR98" s="24">
        <v>6.2554399999999996E-2</v>
      </c>
      <c r="AS98" s="24">
        <v>6.8079100000000004E-2</v>
      </c>
      <c r="AT98" s="24">
        <v>0.10030550000000001</v>
      </c>
      <c r="AU98" s="24">
        <v>5.8228599999999998E-2</v>
      </c>
      <c r="AV98" s="24">
        <v>6.4175899999999994E-2</v>
      </c>
      <c r="AW98" s="24">
        <v>3.1803499999999998E-2</v>
      </c>
      <c r="AX98" s="24">
        <v>-6.2988299999999997E-2</v>
      </c>
      <c r="AY98" s="24">
        <v>-8.6018499999999998E-2</v>
      </c>
      <c r="AZ98" s="24">
        <v>-6.7930299999999999E-2</v>
      </c>
      <c r="BA98" s="24">
        <v>-0.13526940000000001</v>
      </c>
      <c r="BB98" s="24">
        <v>-0.14343110000000001</v>
      </c>
      <c r="BC98" s="24">
        <v>-0.20198450000000001</v>
      </c>
      <c r="BD98" s="24">
        <v>-0.20095150000000001</v>
      </c>
      <c r="BE98" s="24">
        <v>-0.1768663</v>
      </c>
      <c r="BF98" s="24">
        <v>-0.17114560000000001</v>
      </c>
      <c r="BG98" s="24">
        <v>-0.1034875</v>
      </c>
      <c r="BH98" s="24">
        <v>-8.3869299999999994E-2</v>
      </c>
      <c r="BI98" s="24">
        <v>-3.9668399999999999E-2</v>
      </c>
      <c r="BJ98" s="24">
        <v>-1.3624799999999999E-2</v>
      </c>
      <c r="BK98" s="24">
        <v>-2.53016E-2</v>
      </c>
      <c r="BL98" s="24">
        <v>1.0036999999999999E-3</v>
      </c>
      <c r="BM98" s="24">
        <v>4.9041700000000001E-2</v>
      </c>
      <c r="BN98" s="24">
        <v>6.5009399999999995E-2</v>
      </c>
      <c r="BO98" s="24">
        <v>0.1052399</v>
      </c>
      <c r="BP98" s="24">
        <v>9.2538999999999996E-2</v>
      </c>
      <c r="BQ98" s="24">
        <v>9.8055000000000003E-2</v>
      </c>
      <c r="BR98" s="24">
        <v>0.1318781</v>
      </c>
      <c r="BS98" s="24">
        <v>9.0631400000000001E-2</v>
      </c>
      <c r="BT98" s="24">
        <v>9.5967999999999998E-2</v>
      </c>
      <c r="BU98" s="24">
        <v>6.4610699999999993E-2</v>
      </c>
      <c r="BV98" s="24">
        <v>-2.6376E-2</v>
      </c>
      <c r="BW98" s="24">
        <v>-5.04374E-2</v>
      </c>
      <c r="BX98" s="24">
        <v>-3.3562700000000001E-2</v>
      </c>
      <c r="BY98" s="24">
        <v>-0.1003888</v>
      </c>
      <c r="BZ98" s="24">
        <v>-0.1079126</v>
      </c>
      <c r="CA98" s="24">
        <v>-0.17369309999999999</v>
      </c>
      <c r="CB98" s="24">
        <v>-0.17391789999999999</v>
      </c>
      <c r="CC98" s="24">
        <v>-0.15173349999999999</v>
      </c>
      <c r="CD98" s="24">
        <v>-0.1474077</v>
      </c>
      <c r="CE98" s="24">
        <v>-8.1832600000000005E-2</v>
      </c>
      <c r="CF98" s="24">
        <v>-6.1372299999999998E-2</v>
      </c>
      <c r="CG98" s="24">
        <v>-1.7203E-2</v>
      </c>
      <c r="CH98" s="24">
        <v>8.2737999999999996E-3</v>
      </c>
      <c r="CI98" s="24">
        <v>-4.5849999999999997E-3</v>
      </c>
      <c r="CJ98" s="24">
        <v>2.3062599999999999E-2</v>
      </c>
      <c r="CK98" s="24">
        <v>7.0368600000000003E-2</v>
      </c>
      <c r="CL98" s="24">
        <v>8.6176500000000003E-2</v>
      </c>
      <c r="CM98" s="24">
        <v>0.12605920000000001</v>
      </c>
      <c r="CN98" s="24">
        <v>0.1133063</v>
      </c>
      <c r="CO98" s="24">
        <v>0.1188162</v>
      </c>
      <c r="CP98" s="24">
        <v>0.1537453</v>
      </c>
      <c r="CQ98" s="24">
        <v>0.1130734</v>
      </c>
      <c r="CR98" s="24">
        <v>0.1179871</v>
      </c>
      <c r="CS98" s="24">
        <v>8.7332900000000005E-2</v>
      </c>
      <c r="CT98" s="24">
        <v>-1.0185000000000001E-3</v>
      </c>
      <c r="CU98" s="24">
        <v>-2.5794000000000001E-2</v>
      </c>
      <c r="CV98" s="24">
        <v>-9.7599000000000002E-3</v>
      </c>
      <c r="CW98" s="24">
        <v>-7.6230599999999996E-2</v>
      </c>
      <c r="CX98" s="24">
        <v>-8.3312600000000001E-2</v>
      </c>
      <c r="CY98" s="24">
        <v>-0.14540169999999999</v>
      </c>
      <c r="CZ98" s="24">
        <v>-0.1468844</v>
      </c>
      <c r="DA98" s="24">
        <v>-0.12660070000000001</v>
      </c>
      <c r="DB98" s="24">
        <v>-0.12366969999999999</v>
      </c>
      <c r="DC98" s="24">
        <v>-6.0177799999999997E-2</v>
      </c>
      <c r="DD98" s="24">
        <v>-3.8875300000000002E-2</v>
      </c>
      <c r="DE98" s="24">
        <v>5.2623000000000001E-3</v>
      </c>
      <c r="DF98" s="24">
        <v>3.0172299999999999E-2</v>
      </c>
      <c r="DG98" s="24">
        <v>1.6131599999999999E-2</v>
      </c>
      <c r="DH98" s="24">
        <v>4.5121500000000002E-2</v>
      </c>
      <c r="DI98" s="24">
        <v>9.1695499999999999E-2</v>
      </c>
      <c r="DJ98" s="24">
        <v>0.1073436</v>
      </c>
      <c r="DK98" s="24">
        <v>0.1468785</v>
      </c>
      <c r="DL98" s="24">
        <v>0.13407359999999999</v>
      </c>
      <c r="DM98" s="24">
        <v>0.13957739999999999</v>
      </c>
      <c r="DN98" s="24">
        <v>0.1756124</v>
      </c>
      <c r="DO98" s="24">
        <v>0.13551550000000001</v>
      </c>
      <c r="DP98" s="24">
        <v>0.1400063</v>
      </c>
      <c r="DQ98" s="24">
        <v>0.11005520000000001</v>
      </c>
      <c r="DR98" s="24">
        <v>2.4339E-2</v>
      </c>
      <c r="DS98" s="24">
        <v>-1.1506000000000001E-3</v>
      </c>
      <c r="DT98" s="24">
        <v>1.4043E-2</v>
      </c>
      <c r="DU98" s="24">
        <v>-5.2072399999999998E-2</v>
      </c>
      <c r="DV98" s="24">
        <v>-5.8712599999999997E-2</v>
      </c>
      <c r="DW98" s="24">
        <v>-0.1045534</v>
      </c>
      <c r="DX98" s="24">
        <v>-0.1078522</v>
      </c>
      <c r="DY98" s="24">
        <v>-9.0313000000000004E-2</v>
      </c>
      <c r="DZ98" s="24">
        <v>-8.93959E-2</v>
      </c>
      <c r="EA98" s="24">
        <v>-2.8911599999999999E-2</v>
      </c>
      <c r="EB98" s="24">
        <v>-6.3931999999999999E-3</v>
      </c>
      <c r="EC98" s="24">
        <v>3.7698700000000002E-2</v>
      </c>
      <c r="ED98" s="24">
        <v>6.1790299999999999E-2</v>
      </c>
      <c r="EE98" s="24">
        <v>4.6043100000000003E-2</v>
      </c>
      <c r="EF98" s="24">
        <v>7.6971100000000001E-2</v>
      </c>
      <c r="EG98" s="24">
        <v>0.12248820000000001</v>
      </c>
      <c r="EH98" s="24">
        <v>0.13790540000000001</v>
      </c>
      <c r="EI98" s="24">
        <v>0.17693819999999999</v>
      </c>
      <c r="EJ98" s="24">
        <v>0.16405819999999999</v>
      </c>
      <c r="EK98" s="24">
        <v>0.16955329999999999</v>
      </c>
      <c r="EL98" s="24">
        <v>0.20718510000000001</v>
      </c>
      <c r="EM98" s="24">
        <v>0.16791819999999999</v>
      </c>
      <c r="EN98" s="24">
        <v>0.17179839999999999</v>
      </c>
      <c r="EO98" s="24">
        <v>0.1428624</v>
      </c>
      <c r="EP98" s="24">
        <v>6.0951199999999997E-2</v>
      </c>
      <c r="EQ98" s="24">
        <v>3.4430500000000003E-2</v>
      </c>
      <c r="ER98" s="24">
        <v>4.8410500000000002E-2</v>
      </c>
      <c r="ES98" s="24">
        <v>-1.71918E-2</v>
      </c>
      <c r="ET98" s="24">
        <v>-2.3193999999999999E-2</v>
      </c>
      <c r="EU98" s="24">
        <v>57.955379999999998</v>
      </c>
      <c r="EV98" s="24">
        <v>57.299010000000003</v>
      </c>
      <c r="EW98" s="24">
        <v>56.81203</v>
      </c>
      <c r="EX98" s="24">
        <v>56.449590000000001</v>
      </c>
      <c r="EY98" s="24">
        <v>56.114870000000003</v>
      </c>
      <c r="EZ98" s="24">
        <v>55.536799999999999</v>
      </c>
      <c r="FA98" s="24">
        <v>55.093809999999998</v>
      </c>
      <c r="FB98" s="24">
        <v>55.39629</v>
      </c>
      <c r="FC98" s="24">
        <v>58.462380000000003</v>
      </c>
      <c r="FD98" s="24">
        <v>62.036850000000001</v>
      </c>
      <c r="FE98" s="24">
        <v>65.446340000000006</v>
      </c>
      <c r="FF98" s="24">
        <v>68.595690000000005</v>
      </c>
      <c r="FG98" s="24">
        <v>70.480819999999994</v>
      </c>
      <c r="FH98" s="24">
        <v>71.582679999999996</v>
      </c>
      <c r="FI98" s="24">
        <v>71.819360000000003</v>
      </c>
      <c r="FJ98" s="24">
        <v>71.345870000000005</v>
      </c>
      <c r="FK98" s="24">
        <v>70.439959999999999</v>
      </c>
      <c r="FL98" s="24">
        <v>68.871899999999997</v>
      </c>
      <c r="FM98" s="24">
        <v>67.126270000000005</v>
      </c>
      <c r="FN98" s="24">
        <v>64.463040000000007</v>
      </c>
      <c r="FO98" s="24">
        <v>62.274799999999999</v>
      </c>
      <c r="FP98" s="24">
        <v>61.115560000000002</v>
      </c>
      <c r="FQ98" s="24">
        <v>59.947679999999998</v>
      </c>
      <c r="FR98" s="24">
        <v>59.045369999999998</v>
      </c>
      <c r="FS98" s="24">
        <v>0.65250969999999997</v>
      </c>
      <c r="FT98" s="24">
        <v>2.73154E-2</v>
      </c>
      <c r="FU98" s="24">
        <v>3.55713E-2</v>
      </c>
    </row>
    <row r="99" spans="1:177" x14ac:dyDescent="0.2">
      <c r="A99" s="14" t="s">
        <v>228</v>
      </c>
      <c r="B99" s="14" t="s">
        <v>0</v>
      </c>
      <c r="C99" s="14" t="s">
        <v>225</v>
      </c>
      <c r="D99" s="36" t="s">
        <v>236</v>
      </c>
      <c r="E99" s="25" t="s">
        <v>220</v>
      </c>
      <c r="F99" s="25">
        <v>2281</v>
      </c>
      <c r="G99" s="24">
        <v>1.2558309999999999</v>
      </c>
      <c r="H99" s="24">
        <v>1.1229260000000001</v>
      </c>
      <c r="I99" s="24">
        <v>1.0409649999999999</v>
      </c>
      <c r="J99" s="24">
        <v>0.98928210000000005</v>
      </c>
      <c r="K99" s="24">
        <v>0.98259779999999997</v>
      </c>
      <c r="L99" s="24">
        <v>1.0573840000000001</v>
      </c>
      <c r="M99" s="24">
        <v>1.21071</v>
      </c>
      <c r="N99" s="24">
        <v>1.3322890000000001</v>
      </c>
      <c r="O99" s="24">
        <v>1.3148690000000001</v>
      </c>
      <c r="P99" s="24">
        <v>1.3153729999999999</v>
      </c>
      <c r="Q99" s="24">
        <v>1.3066180000000001</v>
      </c>
      <c r="R99" s="24">
        <v>1.2857270000000001</v>
      </c>
      <c r="S99" s="24">
        <v>1.3052569999999999</v>
      </c>
      <c r="T99" s="24">
        <v>1.2882549999999999</v>
      </c>
      <c r="U99" s="24">
        <v>1.3021929999999999</v>
      </c>
      <c r="V99" s="24">
        <v>1.3442339999999999</v>
      </c>
      <c r="W99" s="24">
        <v>1.364252</v>
      </c>
      <c r="X99" s="24">
        <v>1.521336</v>
      </c>
      <c r="Y99" s="24">
        <v>1.6834480000000001</v>
      </c>
      <c r="Z99" s="24">
        <v>1.894185</v>
      </c>
      <c r="AA99" s="24">
        <v>2.0353400000000001</v>
      </c>
      <c r="AB99" s="24">
        <v>1.93988</v>
      </c>
      <c r="AC99" s="24">
        <v>1.716637</v>
      </c>
      <c r="AD99" s="24">
        <v>1.4554149999999999</v>
      </c>
      <c r="AE99" s="24">
        <v>-0.17772499999999999</v>
      </c>
      <c r="AF99" s="24">
        <v>-0.1909479</v>
      </c>
      <c r="AG99" s="24">
        <v>-0.17907619999999999</v>
      </c>
      <c r="AH99" s="24">
        <v>-0.1624949</v>
      </c>
      <c r="AI99" s="24">
        <v>-0.1150202</v>
      </c>
      <c r="AJ99" s="24">
        <v>-0.10317079999999999</v>
      </c>
      <c r="AK99" s="24">
        <v>-0.1099185</v>
      </c>
      <c r="AL99" s="24">
        <v>-6.0836099999999997E-2</v>
      </c>
      <c r="AM99" s="24">
        <v>-4.5847300000000001E-2</v>
      </c>
      <c r="AN99" s="24">
        <v>-3.2049099999999997E-2</v>
      </c>
      <c r="AO99" s="24">
        <v>-4.8972E-3</v>
      </c>
      <c r="AP99" s="24">
        <v>7.7882999999999997E-3</v>
      </c>
      <c r="AQ99" s="24">
        <v>6.06318E-2</v>
      </c>
      <c r="AR99" s="24">
        <v>6.0515300000000001E-2</v>
      </c>
      <c r="AS99" s="24">
        <v>6.6176200000000004E-2</v>
      </c>
      <c r="AT99" s="24">
        <v>8.0817399999999998E-2</v>
      </c>
      <c r="AU99" s="24">
        <v>2.0501399999999999E-2</v>
      </c>
      <c r="AV99" s="24">
        <v>5.3421499999999997E-2</v>
      </c>
      <c r="AW99" s="24">
        <v>-6.5189999999999996E-4</v>
      </c>
      <c r="AX99" s="24">
        <v>-6.6458000000000003E-2</v>
      </c>
      <c r="AY99" s="24">
        <v>-7.3616100000000004E-2</v>
      </c>
      <c r="AZ99" s="24">
        <v>-6.4438200000000001E-2</v>
      </c>
      <c r="BA99" s="24">
        <v>-0.1017637</v>
      </c>
      <c r="BB99" s="24">
        <v>-0.1030886</v>
      </c>
      <c r="BC99" s="24">
        <v>-0.1442708</v>
      </c>
      <c r="BD99" s="24">
        <v>-0.1585404</v>
      </c>
      <c r="BE99" s="24">
        <v>-0.1491468</v>
      </c>
      <c r="BF99" s="24">
        <v>-0.13439100000000001</v>
      </c>
      <c r="BG99" s="24">
        <v>-9.0772900000000004E-2</v>
      </c>
      <c r="BH99" s="24">
        <v>-7.8991500000000006E-2</v>
      </c>
      <c r="BI99" s="24">
        <v>-8.6311200000000005E-2</v>
      </c>
      <c r="BJ99" s="24">
        <v>-3.4410499999999997E-2</v>
      </c>
      <c r="BK99" s="24">
        <v>-2.23497E-2</v>
      </c>
      <c r="BL99" s="24">
        <v>-6.3863000000000001E-3</v>
      </c>
      <c r="BM99" s="24">
        <v>1.9627800000000001E-2</v>
      </c>
      <c r="BN99" s="24">
        <v>3.22514E-2</v>
      </c>
      <c r="BO99" s="24">
        <v>8.5084699999999999E-2</v>
      </c>
      <c r="BP99" s="24">
        <v>8.4899299999999997E-2</v>
      </c>
      <c r="BQ99" s="24">
        <v>9.0475299999999995E-2</v>
      </c>
      <c r="BR99" s="24">
        <v>0.1061378</v>
      </c>
      <c r="BS99" s="24">
        <v>4.5539900000000001E-2</v>
      </c>
      <c r="BT99" s="24">
        <v>7.7484200000000003E-2</v>
      </c>
      <c r="BU99" s="24">
        <v>2.4347199999999999E-2</v>
      </c>
      <c r="BV99" s="24">
        <v>-3.7912899999999999E-2</v>
      </c>
      <c r="BW99" s="24">
        <v>-4.5733799999999998E-2</v>
      </c>
      <c r="BX99" s="24">
        <v>-3.7336500000000002E-2</v>
      </c>
      <c r="BY99" s="24">
        <v>-7.3476899999999998E-2</v>
      </c>
      <c r="BZ99" s="24">
        <v>-7.47086E-2</v>
      </c>
      <c r="CA99" s="24">
        <v>-0.1211005</v>
      </c>
      <c r="CB99" s="24">
        <v>-0.1360951</v>
      </c>
      <c r="CC99" s="24">
        <v>-0.1284178</v>
      </c>
      <c r="CD99" s="24">
        <v>-0.1149263</v>
      </c>
      <c r="CE99" s="24">
        <v>-7.3979299999999998E-2</v>
      </c>
      <c r="CF99" s="24">
        <v>-6.2245099999999998E-2</v>
      </c>
      <c r="CG99" s="24">
        <v>-6.9960900000000006E-2</v>
      </c>
      <c r="CH99" s="24">
        <v>-1.61082E-2</v>
      </c>
      <c r="CI99" s="24">
        <v>-6.0752000000000002E-3</v>
      </c>
      <c r="CJ99" s="24">
        <v>1.1387700000000001E-2</v>
      </c>
      <c r="CK99" s="24">
        <v>3.6613800000000002E-2</v>
      </c>
      <c r="CL99" s="24">
        <v>4.9194399999999999E-2</v>
      </c>
      <c r="CM99" s="24">
        <v>0.1020206</v>
      </c>
      <c r="CN99" s="24">
        <v>0.10178760000000001</v>
      </c>
      <c r="CO99" s="24">
        <v>0.10730480000000001</v>
      </c>
      <c r="CP99" s="24">
        <v>0.1236746</v>
      </c>
      <c r="CQ99" s="24">
        <v>6.2881400000000004E-2</v>
      </c>
      <c r="CR99" s="24">
        <v>9.4149899999999995E-2</v>
      </c>
      <c r="CS99" s="24">
        <v>4.16616E-2</v>
      </c>
      <c r="CT99" s="24">
        <v>-1.8142599999999998E-2</v>
      </c>
      <c r="CU99" s="24">
        <v>-2.6422600000000001E-2</v>
      </c>
      <c r="CV99" s="24">
        <v>-1.85659E-2</v>
      </c>
      <c r="CW99" s="24">
        <v>-5.3885599999999999E-2</v>
      </c>
      <c r="CX99" s="24">
        <v>-5.5052700000000003E-2</v>
      </c>
      <c r="CY99" s="24">
        <v>-9.7930199999999995E-2</v>
      </c>
      <c r="CZ99" s="24">
        <v>-0.11364970000000001</v>
      </c>
      <c r="DA99" s="24">
        <v>-0.1076889</v>
      </c>
      <c r="DB99" s="24">
        <v>-9.5461699999999997E-2</v>
      </c>
      <c r="DC99" s="24">
        <v>-5.7185600000000003E-2</v>
      </c>
      <c r="DD99" s="24">
        <v>-4.54986E-2</v>
      </c>
      <c r="DE99" s="24">
        <v>-5.3610600000000001E-2</v>
      </c>
      <c r="DF99" s="24">
        <v>2.1941E-3</v>
      </c>
      <c r="DG99" s="24">
        <v>1.01992E-2</v>
      </c>
      <c r="DH99" s="24">
        <v>2.9161699999999999E-2</v>
      </c>
      <c r="DI99" s="24">
        <v>5.35997E-2</v>
      </c>
      <c r="DJ99" s="24">
        <v>6.6137500000000002E-2</v>
      </c>
      <c r="DK99" s="24">
        <v>0.1189566</v>
      </c>
      <c r="DL99" s="24">
        <v>0.1186758</v>
      </c>
      <c r="DM99" s="24">
        <v>0.1241343</v>
      </c>
      <c r="DN99" s="24">
        <v>0.14121139999999999</v>
      </c>
      <c r="DO99" s="24">
        <v>8.0223000000000003E-2</v>
      </c>
      <c r="DP99" s="24">
        <v>0.1108156</v>
      </c>
      <c r="DQ99" s="24">
        <v>5.8975899999999998E-2</v>
      </c>
      <c r="DR99" s="24">
        <v>1.6276999999999999E-3</v>
      </c>
      <c r="DS99" s="24">
        <v>-7.1114999999999998E-3</v>
      </c>
      <c r="DT99" s="24">
        <v>2.0469999999999999E-4</v>
      </c>
      <c r="DU99" s="24">
        <v>-3.4294199999999997E-2</v>
      </c>
      <c r="DV99" s="24">
        <v>-3.5396900000000002E-2</v>
      </c>
      <c r="DW99" s="24">
        <v>-6.4475900000000003E-2</v>
      </c>
      <c r="DX99" s="24">
        <v>-8.1242200000000001E-2</v>
      </c>
      <c r="DY99" s="24">
        <v>-7.7759499999999995E-2</v>
      </c>
      <c r="DZ99" s="24">
        <v>-6.7357799999999995E-2</v>
      </c>
      <c r="EA99" s="24">
        <v>-3.2938299999999997E-2</v>
      </c>
      <c r="EB99" s="24">
        <v>-2.1319299999999999E-2</v>
      </c>
      <c r="EC99" s="24">
        <v>-3.00034E-2</v>
      </c>
      <c r="ED99" s="24">
        <v>2.8619800000000001E-2</v>
      </c>
      <c r="EE99" s="24">
        <v>3.3696799999999999E-2</v>
      </c>
      <c r="EF99" s="24">
        <v>5.4824499999999998E-2</v>
      </c>
      <c r="EG99" s="24">
        <v>7.8124700000000005E-2</v>
      </c>
      <c r="EH99" s="24">
        <v>9.0600600000000003E-2</v>
      </c>
      <c r="EI99" s="24">
        <v>0.1434095</v>
      </c>
      <c r="EJ99" s="24">
        <v>0.14305979999999999</v>
      </c>
      <c r="EK99" s="24">
        <v>0.14843329999999999</v>
      </c>
      <c r="EL99" s="24">
        <v>0.16653180000000001</v>
      </c>
      <c r="EM99" s="24">
        <v>0.1052614</v>
      </c>
      <c r="EN99" s="24">
        <v>0.1348782</v>
      </c>
      <c r="EO99" s="24">
        <v>8.3974999999999994E-2</v>
      </c>
      <c r="EP99" s="24">
        <v>3.01728E-2</v>
      </c>
      <c r="EQ99" s="24">
        <v>2.0770799999999999E-2</v>
      </c>
      <c r="ER99" s="24">
        <v>2.7306400000000002E-2</v>
      </c>
      <c r="ES99" s="24">
        <v>-6.0074999999999998E-3</v>
      </c>
      <c r="ET99" s="24">
        <v>-7.0169000000000004E-3</v>
      </c>
      <c r="EU99" s="24">
        <v>58.978470000000002</v>
      </c>
      <c r="EV99" s="24">
        <v>58.38355</v>
      </c>
      <c r="EW99" s="24">
        <v>57.881259999999997</v>
      </c>
      <c r="EX99" s="24">
        <v>57.632710000000003</v>
      </c>
      <c r="EY99" s="24">
        <v>57.336300000000001</v>
      </c>
      <c r="EZ99" s="24">
        <v>56.814070000000001</v>
      </c>
      <c r="FA99" s="24">
        <v>56.40916</v>
      </c>
      <c r="FB99" s="24">
        <v>56.88409</v>
      </c>
      <c r="FC99" s="24">
        <v>59.545670000000001</v>
      </c>
      <c r="FD99" s="24">
        <v>62.652389999999997</v>
      </c>
      <c r="FE99" s="24">
        <v>65.657769999999999</v>
      </c>
      <c r="FF99" s="24">
        <v>68.467380000000006</v>
      </c>
      <c r="FG99" s="24">
        <v>70.031199999999998</v>
      </c>
      <c r="FH99" s="24">
        <v>70.874529999999993</v>
      </c>
      <c r="FI99" s="24">
        <v>70.924539999999993</v>
      </c>
      <c r="FJ99" s="24">
        <v>70.413939999999997</v>
      </c>
      <c r="FK99" s="24">
        <v>69.69735</v>
      </c>
      <c r="FL99" s="24">
        <v>68.278729999999996</v>
      </c>
      <c r="FM99" s="24">
        <v>66.768299999999996</v>
      </c>
      <c r="FN99" s="24">
        <v>64.531909999999996</v>
      </c>
      <c r="FO99" s="24">
        <v>62.618949999999998</v>
      </c>
      <c r="FP99" s="24">
        <v>61.655859999999997</v>
      </c>
      <c r="FQ99" s="24">
        <v>60.672280000000001</v>
      </c>
      <c r="FR99" s="24">
        <v>59.89752</v>
      </c>
      <c r="FS99" s="24">
        <v>0.4908324</v>
      </c>
      <c r="FT99" s="24">
        <v>2.1129100000000001E-2</v>
      </c>
      <c r="FU99" s="24">
        <v>2.70829E-2</v>
      </c>
    </row>
    <row r="100" spans="1:177" x14ac:dyDescent="0.2">
      <c r="A100" s="14" t="s">
        <v>228</v>
      </c>
      <c r="B100" s="14" t="s">
        <v>0</v>
      </c>
      <c r="C100" s="14" t="s">
        <v>225</v>
      </c>
      <c r="D100" s="36" t="s">
        <v>236</v>
      </c>
      <c r="E100" s="25" t="s">
        <v>221</v>
      </c>
      <c r="F100" s="25">
        <v>1657</v>
      </c>
      <c r="G100" s="24">
        <v>0.9454129</v>
      </c>
      <c r="H100" s="24">
        <v>0.86120490000000005</v>
      </c>
      <c r="I100" s="24">
        <v>0.81032959999999998</v>
      </c>
      <c r="J100" s="24">
        <v>0.78921030000000003</v>
      </c>
      <c r="K100" s="24">
        <v>0.82019430000000004</v>
      </c>
      <c r="L100" s="24">
        <v>0.91412550000000004</v>
      </c>
      <c r="M100" s="24">
        <v>1.0709169999999999</v>
      </c>
      <c r="N100" s="24">
        <v>1.0674129999999999</v>
      </c>
      <c r="O100" s="24">
        <v>1.0073799999999999</v>
      </c>
      <c r="P100" s="24">
        <v>0.98633899999999997</v>
      </c>
      <c r="Q100" s="24">
        <v>0.98568869999999997</v>
      </c>
      <c r="R100" s="24">
        <v>0.97678710000000002</v>
      </c>
      <c r="S100" s="24">
        <v>0.97866240000000004</v>
      </c>
      <c r="T100" s="24">
        <v>0.97299369999999996</v>
      </c>
      <c r="U100" s="24">
        <v>0.98637960000000002</v>
      </c>
      <c r="V100" s="24">
        <v>1.0280659999999999</v>
      </c>
      <c r="W100" s="24">
        <v>1.1251409999999999</v>
      </c>
      <c r="X100" s="24">
        <v>1.222791</v>
      </c>
      <c r="Y100" s="24">
        <v>1.3577570000000001</v>
      </c>
      <c r="Z100" s="24">
        <v>1.51654</v>
      </c>
      <c r="AA100" s="24">
        <v>1.5808199999999999</v>
      </c>
      <c r="AB100" s="24">
        <v>1.480332</v>
      </c>
      <c r="AC100" s="24">
        <v>1.2962400000000001</v>
      </c>
      <c r="AD100" s="24">
        <v>1.0955760000000001</v>
      </c>
      <c r="AE100" s="24">
        <v>-9.0885300000000002E-2</v>
      </c>
      <c r="AF100" s="24">
        <v>-7.3287900000000003E-2</v>
      </c>
      <c r="AG100" s="24">
        <v>-5.6760199999999997E-2</v>
      </c>
      <c r="AH100" s="24">
        <v>-6.4418600000000006E-2</v>
      </c>
      <c r="AI100" s="24">
        <v>-4.0003900000000002E-2</v>
      </c>
      <c r="AJ100" s="24">
        <v>-3.4772400000000002E-2</v>
      </c>
      <c r="AK100" s="24">
        <v>1.62466E-2</v>
      </c>
      <c r="AL100" s="24">
        <v>-4.4129E-3</v>
      </c>
      <c r="AM100" s="24">
        <v>-2.92251E-2</v>
      </c>
      <c r="AN100" s="24">
        <v>-1.9294200000000001E-2</v>
      </c>
      <c r="AO100" s="24">
        <v>3.7504000000000001E-3</v>
      </c>
      <c r="AP100" s="24">
        <v>7.6782999999999999E-3</v>
      </c>
      <c r="AQ100" s="24">
        <v>-4.1722E-3</v>
      </c>
      <c r="AR100" s="24">
        <v>-1.67642E-2</v>
      </c>
      <c r="AS100" s="24">
        <v>-1.66625E-2</v>
      </c>
      <c r="AT100" s="24">
        <v>-5.666E-4</v>
      </c>
      <c r="AU100" s="24">
        <v>1.6472899999999999E-2</v>
      </c>
      <c r="AV100" s="24">
        <v>-1.1139700000000001E-2</v>
      </c>
      <c r="AW100" s="24">
        <v>1.06508E-2</v>
      </c>
      <c r="AX100" s="24">
        <v>-2.0728799999999999E-2</v>
      </c>
      <c r="AY100" s="24">
        <v>-3.5700299999999997E-2</v>
      </c>
      <c r="AZ100" s="24">
        <v>-2.5641199999999999E-2</v>
      </c>
      <c r="BA100" s="24">
        <v>-5.5359199999999997E-2</v>
      </c>
      <c r="BB100" s="24">
        <v>-6.2959399999999999E-2</v>
      </c>
      <c r="BC100" s="24">
        <v>-6.7505300000000004E-2</v>
      </c>
      <c r="BD100" s="24">
        <v>-5.1582000000000003E-2</v>
      </c>
      <c r="BE100" s="24">
        <v>-3.6290700000000002E-2</v>
      </c>
      <c r="BF100" s="24">
        <v>-4.4842899999999998E-2</v>
      </c>
      <c r="BG100" s="24">
        <v>-2.0263900000000001E-2</v>
      </c>
      <c r="BH100" s="24">
        <v>-1.30481E-2</v>
      </c>
      <c r="BI100" s="24">
        <v>3.84783E-2</v>
      </c>
      <c r="BJ100" s="24">
        <v>1.28991E-2</v>
      </c>
      <c r="BK100" s="24">
        <v>-1.07306E-2</v>
      </c>
      <c r="BL100" s="24">
        <v>-4.6979999999999998E-4</v>
      </c>
      <c r="BM100" s="24">
        <v>2.22773E-2</v>
      </c>
      <c r="BN100" s="24">
        <v>2.5860600000000001E-2</v>
      </c>
      <c r="BO100" s="24">
        <v>1.3067499999999999E-2</v>
      </c>
      <c r="BP100" s="24">
        <v>4.5360000000000002E-4</v>
      </c>
      <c r="BQ100" s="24">
        <v>5.9460000000000003E-4</v>
      </c>
      <c r="BR100" s="24">
        <v>1.8051600000000001E-2</v>
      </c>
      <c r="BS100" s="24">
        <v>3.7014400000000003E-2</v>
      </c>
      <c r="BT100" s="24">
        <v>9.6183999999999992E-3</v>
      </c>
      <c r="BU100" s="24">
        <v>3.1919099999999999E-2</v>
      </c>
      <c r="BV100" s="24">
        <v>2.2106000000000001E-3</v>
      </c>
      <c r="BW100" s="24">
        <v>-1.3612900000000001E-2</v>
      </c>
      <c r="BX100" s="24">
        <v>-4.5370999999999996E-3</v>
      </c>
      <c r="BY100" s="24">
        <v>-3.5027299999999997E-2</v>
      </c>
      <c r="BZ100" s="24">
        <v>-4.1665500000000001E-2</v>
      </c>
      <c r="CA100" s="24">
        <v>-5.1312499999999997E-2</v>
      </c>
      <c r="CB100" s="24">
        <v>-3.6548499999999998E-2</v>
      </c>
      <c r="CC100" s="24">
        <v>-2.2113600000000001E-2</v>
      </c>
      <c r="CD100" s="24">
        <v>-3.1284899999999997E-2</v>
      </c>
      <c r="CE100" s="24">
        <v>-6.5921E-3</v>
      </c>
      <c r="CF100" s="24">
        <v>1.9980000000000002E-3</v>
      </c>
      <c r="CG100" s="24">
        <v>5.3875899999999997E-2</v>
      </c>
      <c r="CH100" s="24">
        <v>2.48893E-2</v>
      </c>
      <c r="CI100" s="24">
        <v>2.0785999999999999E-3</v>
      </c>
      <c r="CJ100" s="24">
        <v>1.25679E-2</v>
      </c>
      <c r="CK100" s="24">
        <v>3.5108899999999998E-2</v>
      </c>
      <c r="CL100" s="24">
        <v>3.8453599999999998E-2</v>
      </c>
      <c r="CM100" s="24">
        <v>2.5007600000000001E-2</v>
      </c>
      <c r="CN100" s="24">
        <v>1.23786E-2</v>
      </c>
      <c r="CO100" s="24">
        <v>1.25468E-2</v>
      </c>
      <c r="CP100" s="24">
        <v>3.0946600000000001E-2</v>
      </c>
      <c r="CQ100" s="24">
        <v>5.1241399999999999E-2</v>
      </c>
      <c r="CR100" s="24">
        <v>2.39954E-2</v>
      </c>
      <c r="CS100" s="24">
        <v>4.6649400000000001E-2</v>
      </c>
      <c r="CT100" s="24">
        <v>1.8098300000000001E-2</v>
      </c>
      <c r="CU100" s="24">
        <v>1.6848E-3</v>
      </c>
      <c r="CV100" s="24">
        <v>1.00795E-2</v>
      </c>
      <c r="CW100" s="24">
        <v>-2.0945399999999999E-2</v>
      </c>
      <c r="CX100" s="24">
        <v>-2.6917400000000001E-2</v>
      </c>
      <c r="CY100" s="24">
        <v>-3.5119600000000001E-2</v>
      </c>
      <c r="CZ100" s="24">
        <v>-2.1515099999999999E-2</v>
      </c>
      <c r="DA100" s="24">
        <v>-7.9363999999999997E-3</v>
      </c>
      <c r="DB100" s="24">
        <v>-1.77269E-2</v>
      </c>
      <c r="DC100" s="24">
        <v>7.0797000000000004E-3</v>
      </c>
      <c r="DD100" s="24">
        <v>1.7044199999999999E-2</v>
      </c>
      <c r="DE100" s="24">
        <v>6.9273500000000002E-2</v>
      </c>
      <c r="DF100" s="24">
        <v>3.6879599999999998E-2</v>
      </c>
      <c r="DG100" s="24">
        <v>1.48878E-2</v>
      </c>
      <c r="DH100" s="24">
        <v>2.5605599999999999E-2</v>
      </c>
      <c r="DI100" s="24">
        <v>4.79406E-2</v>
      </c>
      <c r="DJ100" s="24">
        <v>5.1046599999999998E-2</v>
      </c>
      <c r="DK100" s="24">
        <v>3.69477E-2</v>
      </c>
      <c r="DL100" s="24">
        <v>2.4303600000000002E-2</v>
      </c>
      <c r="DM100" s="24">
        <v>2.4499E-2</v>
      </c>
      <c r="DN100" s="24">
        <v>4.3841499999999999E-2</v>
      </c>
      <c r="DO100" s="24">
        <v>6.5468399999999996E-2</v>
      </c>
      <c r="DP100" s="24">
        <v>3.8372400000000001E-2</v>
      </c>
      <c r="DQ100" s="24">
        <v>6.1379799999999998E-2</v>
      </c>
      <c r="DR100" s="24">
        <v>3.3986000000000002E-2</v>
      </c>
      <c r="DS100" s="24">
        <v>1.6982500000000001E-2</v>
      </c>
      <c r="DT100" s="24">
        <v>2.4696099999999999E-2</v>
      </c>
      <c r="DU100" s="24">
        <v>-6.8636000000000001E-3</v>
      </c>
      <c r="DV100" s="24">
        <v>-1.2169299999999999E-2</v>
      </c>
      <c r="DW100" s="24">
        <v>-1.17397E-2</v>
      </c>
      <c r="DX100" s="24">
        <v>1.908E-4</v>
      </c>
      <c r="DY100" s="24">
        <v>1.25331E-2</v>
      </c>
      <c r="DZ100" s="24">
        <v>1.8488000000000001E-3</v>
      </c>
      <c r="EA100" s="24">
        <v>2.6819599999999999E-2</v>
      </c>
      <c r="EB100" s="24">
        <v>3.8768400000000001E-2</v>
      </c>
      <c r="EC100" s="24">
        <v>9.1505199999999995E-2</v>
      </c>
      <c r="ED100" s="24">
        <v>5.4191599999999999E-2</v>
      </c>
      <c r="EE100" s="24">
        <v>3.3382200000000001E-2</v>
      </c>
      <c r="EF100" s="24">
        <v>4.4429900000000001E-2</v>
      </c>
      <c r="EG100" s="24">
        <v>6.6467499999999999E-2</v>
      </c>
      <c r="EH100" s="24">
        <v>6.9228899999999996E-2</v>
      </c>
      <c r="EI100" s="24">
        <v>5.4187300000000001E-2</v>
      </c>
      <c r="EJ100" s="24">
        <v>4.1521500000000003E-2</v>
      </c>
      <c r="EK100" s="24">
        <v>4.1756099999999997E-2</v>
      </c>
      <c r="EL100" s="24">
        <v>6.2459800000000003E-2</v>
      </c>
      <c r="EM100" s="24">
        <v>8.60099E-2</v>
      </c>
      <c r="EN100" s="24">
        <v>5.91304E-2</v>
      </c>
      <c r="EO100" s="24">
        <v>8.2647999999999999E-2</v>
      </c>
      <c r="EP100" s="24">
        <v>5.6925299999999998E-2</v>
      </c>
      <c r="EQ100" s="24">
        <v>3.9069899999999998E-2</v>
      </c>
      <c r="ER100" s="24">
        <v>4.5800199999999999E-2</v>
      </c>
      <c r="ES100" s="24">
        <v>1.3468300000000001E-2</v>
      </c>
      <c r="ET100" s="24">
        <v>9.1246000000000001E-3</v>
      </c>
      <c r="EU100" s="24">
        <v>56.537999999999997</v>
      </c>
      <c r="EV100" s="24">
        <v>55.796489999999999</v>
      </c>
      <c r="EW100" s="24">
        <v>55.330719999999999</v>
      </c>
      <c r="EX100" s="24">
        <v>54.810499999999998</v>
      </c>
      <c r="EY100" s="24">
        <v>54.422690000000003</v>
      </c>
      <c r="EZ100" s="24">
        <v>53.767270000000003</v>
      </c>
      <c r="FA100" s="24">
        <v>53.271520000000002</v>
      </c>
      <c r="FB100" s="24">
        <v>53.335090000000001</v>
      </c>
      <c r="FC100" s="24">
        <v>56.961590000000001</v>
      </c>
      <c r="FD100" s="24">
        <v>61.184080000000002</v>
      </c>
      <c r="FE100" s="24">
        <v>65.153419999999997</v>
      </c>
      <c r="FF100" s="24">
        <v>68.773449999999997</v>
      </c>
      <c r="FG100" s="24">
        <v>71.103710000000007</v>
      </c>
      <c r="FH100" s="24">
        <v>72.563760000000002</v>
      </c>
      <c r="FI100" s="24">
        <v>73.059049999999999</v>
      </c>
      <c r="FJ100" s="24">
        <v>72.636960000000002</v>
      </c>
      <c r="FK100" s="24">
        <v>71.468779999999995</v>
      </c>
      <c r="FL100" s="24">
        <v>69.693680000000001</v>
      </c>
      <c r="FM100" s="24">
        <v>67.622200000000007</v>
      </c>
      <c r="FN100" s="24">
        <v>64.367630000000005</v>
      </c>
      <c r="FO100" s="24">
        <v>61.798000000000002</v>
      </c>
      <c r="FP100" s="24">
        <v>60.36703</v>
      </c>
      <c r="FQ100" s="24">
        <v>58.943809999999999</v>
      </c>
      <c r="FR100" s="24">
        <v>57.864800000000002</v>
      </c>
      <c r="FS100" s="24">
        <v>0.42858679999999999</v>
      </c>
      <c r="FT100" s="24">
        <v>1.7185599999999999E-2</v>
      </c>
      <c r="FU100" s="24">
        <v>2.3051100000000001E-2</v>
      </c>
    </row>
    <row r="101" spans="1:177" x14ac:dyDescent="0.2">
      <c r="A101" s="14" t="s">
        <v>228</v>
      </c>
      <c r="B101" s="14" t="s">
        <v>0</v>
      </c>
      <c r="C101" s="14" t="s">
        <v>225</v>
      </c>
      <c r="D101" s="36" t="s">
        <v>237</v>
      </c>
      <c r="E101" s="25" t="s">
        <v>219</v>
      </c>
      <c r="F101" s="25">
        <v>4984</v>
      </c>
      <c r="G101" s="24">
        <v>4.0119629999999997</v>
      </c>
      <c r="H101" s="24">
        <v>3.5399129999999999</v>
      </c>
      <c r="I101" s="24">
        <v>3.2372320000000001</v>
      </c>
      <c r="J101" s="24">
        <v>3.0510320000000002</v>
      </c>
      <c r="K101" s="24">
        <v>2.9912559999999999</v>
      </c>
      <c r="L101" s="24">
        <v>3.111008</v>
      </c>
      <c r="M101" s="24">
        <v>3.3412470000000001</v>
      </c>
      <c r="N101" s="24">
        <v>3.4483600000000001</v>
      </c>
      <c r="O101" s="24">
        <v>3.4313150000000001</v>
      </c>
      <c r="P101" s="24">
        <v>3.516219</v>
      </c>
      <c r="Q101" s="24">
        <v>3.7788140000000001</v>
      </c>
      <c r="R101" s="24">
        <v>4.0944200000000004</v>
      </c>
      <c r="S101" s="24">
        <v>4.4122940000000002</v>
      </c>
      <c r="T101" s="24">
        <v>4.7041329999999997</v>
      </c>
      <c r="U101" s="24">
        <v>4.9287150000000004</v>
      </c>
      <c r="V101" s="24">
        <v>5.2092910000000003</v>
      </c>
      <c r="W101" s="24">
        <v>5.4271240000000001</v>
      </c>
      <c r="X101" s="24">
        <v>5.76342</v>
      </c>
      <c r="Y101" s="24">
        <v>5.9818150000000001</v>
      </c>
      <c r="Z101" s="24">
        <v>5.9824780000000004</v>
      </c>
      <c r="AA101" s="24">
        <v>6.2589920000000001</v>
      </c>
      <c r="AB101" s="24">
        <v>5.9697909999999998</v>
      </c>
      <c r="AC101" s="24">
        <v>5.2777329999999996</v>
      </c>
      <c r="AD101" s="24">
        <v>4.5381809999999998</v>
      </c>
      <c r="AE101" s="24">
        <v>-0.3183609</v>
      </c>
      <c r="AF101" s="24">
        <v>-0.3322348</v>
      </c>
      <c r="AG101" s="24">
        <v>-0.29163889999999998</v>
      </c>
      <c r="AH101" s="24">
        <v>-0.24877930000000001</v>
      </c>
      <c r="AI101" s="24">
        <v>-0.18166019999999999</v>
      </c>
      <c r="AJ101" s="24">
        <v>-8.8711700000000004E-2</v>
      </c>
      <c r="AK101" s="24">
        <v>-1.1559099999999999E-2</v>
      </c>
      <c r="AL101" s="24">
        <v>-6.1000100000000002E-2</v>
      </c>
      <c r="AM101" s="24">
        <v>-9.4732499999999997E-2</v>
      </c>
      <c r="AN101" s="24">
        <v>-3.81342E-2</v>
      </c>
      <c r="AO101" s="24">
        <v>3.3789800000000002E-2</v>
      </c>
      <c r="AP101" s="24">
        <v>0.12285500000000001</v>
      </c>
      <c r="AQ101" s="24">
        <v>8.4454100000000004E-2</v>
      </c>
      <c r="AR101" s="24">
        <v>5.9522100000000001E-2</v>
      </c>
      <c r="AS101" s="24">
        <v>3.5314400000000003E-2</v>
      </c>
      <c r="AT101" s="24">
        <v>-1.2520999999999999E-3</v>
      </c>
      <c r="AU101" s="24">
        <v>-7.2684299999999993E-2</v>
      </c>
      <c r="AV101" s="24">
        <v>-4.7068199999999998E-2</v>
      </c>
      <c r="AW101" s="24">
        <v>-0.14172209999999999</v>
      </c>
      <c r="AX101" s="24">
        <v>-0.21540390000000001</v>
      </c>
      <c r="AY101" s="24">
        <v>-0.1166454</v>
      </c>
      <c r="AZ101" s="24">
        <v>-0.15340670000000001</v>
      </c>
      <c r="BA101" s="24">
        <v>-0.28468490000000002</v>
      </c>
      <c r="BB101" s="24">
        <v>-0.28658329999999999</v>
      </c>
      <c r="BC101" s="24">
        <v>-0.246308</v>
      </c>
      <c r="BD101" s="24">
        <v>-0.26352340000000002</v>
      </c>
      <c r="BE101" s="24">
        <v>-0.22730259999999999</v>
      </c>
      <c r="BF101" s="24">
        <v>-0.1891805</v>
      </c>
      <c r="BG101" s="24">
        <v>-0.12638360000000001</v>
      </c>
      <c r="BH101" s="24">
        <v>-3.5209299999999999E-2</v>
      </c>
      <c r="BI101" s="24">
        <v>4.0600799999999999E-2</v>
      </c>
      <c r="BJ101" s="24">
        <v>-1.0165199999999999E-2</v>
      </c>
      <c r="BK101" s="24">
        <v>-4.5192200000000002E-2</v>
      </c>
      <c r="BL101" s="24">
        <v>3.9012000000000001E-3</v>
      </c>
      <c r="BM101" s="24">
        <v>7.7785300000000002E-2</v>
      </c>
      <c r="BN101" s="24">
        <v>0.17014879999999999</v>
      </c>
      <c r="BO101" s="24">
        <v>0.13673540000000001</v>
      </c>
      <c r="BP101" s="24">
        <v>0.1141614</v>
      </c>
      <c r="BQ101" s="24">
        <v>9.3329099999999998E-2</v>
      </c>
      <c r="BR101" s="24">
        <v>5.9657399999999999E-2</v>
      </c>
      <c r="BS101" s="24">
        <v>-1.0784699999999999E-2</v>
      </c>
      <c r="BT101" s="24">
        <v>1.5050900000000001E-2</v>
      </c>
      <c r="BU101" s="24">
        <v>-7.7653600000000003E-2</v>
      </c>
      <c r="BV101" s="24">
        <v>-0.1525601</v>
      </c>
      <c r="BW101" s="24">
        <v>-5.4375899999999998E-2</v>
      </c>
      <c r="BX101" s="24">
        <v>-8.7588700000000005E-2</v>
      </c>
      <c r="BY101" s="24">
        <v>-0.2192625</v>
      </c>
      <c r="BZ101" s="24">
        <v>-0.22312770000000001</v>
      </c>
      <c r="CA101" s="24">
        <v>-0.19640440000000001</v>
      </c>
      <c r="CB101" s="24">
        <v>-0.21593399999999999</v>
      </c>
      <c r="CC101" s="24">
        <v>-0.1827435</v>
      </c>
      <c r="CD101" s="24">
        <v>-0.14790249999999999</v>
      </c>
      <c r="CE101" s="24">
        <v>-8.80991E-2</v>
      </c>
      <c r="CF101" s="24">
        <v>1.8462000000000001E-3</v>
      </c>
      <c r="CG101" s="24">
        <v>7.6726500000000003E-2</v>
      </c>
      <c r="CH101" s="24">
        <v>2.50428E-2</v>
      </c>
      <c r="CI101" s="24">
        <v>-1.0880799999999999E-2</v>
      </c>
      <c r="CJ101" s="24">
        <v>3.3014799999999997E-2</v>
      </c>
      <c r="CK101" s="24">
        <v>0.1082564</v>
      </c>
      <c r="CL101" s="24">
        <v>0.20290430000000001</v>
      </c>
      <c r="CM101" s="24">
        <v>0.17294519999999999</v>
      </c>
      <c r="CN101" s="24">
        <v>0.15200449999999999</v>
      </c>
      <c r="CO101" s="24">
        <v>0.13350989999999999</v>
      </c>
      <c r="CP101" s="24">
        <v>0.10184310000000001</v>
      </c>
      <c r="CQ101" s="24">
        <v>3.2086799999999999E-2</v>
      </c>
      <c r="CR101" s="24">
        <v>5.8074300000000002E-2</v>
      </c>
      <c r="CS101" s="24">
        <v>-3.3279999999999997E-2</v>
      </c>
      <c r="CT101" s="24">
        <v>-0.1090347</v>
      </c>
      <c r="CU101" s="24">
        <v>-1.1248299999999999E-2</v>
      </c>
      <c r="CV101" s="24">
        <v>-4.2003400000000003E-2</v>
      </c>
      <c r="CW101" s="24">
        <v>-0.1739511</v>
      </c>
      <c r="CX101" s="24">
        <v>-0.17917859999999999</v>
      </c>
      <c r="CY101" s="24">
        <v>-0.14650079999999999</v>
      </c>
      <c r="CZ101" s="24">
        <v>-0.16834470000000001</v>
      </c>
      <c r="DA101" s="24">
        <v>-0.13818430000000001</v>
      </c>
      <c r="DB101" s="24">
        <v>-0.1066246</v>
      </c>
      <c r="DC101" s="24">
        <v>-4.9814700000000003E-2</v>
      </c>
      <c r="DD101" s="24">
        <v>3.89018E-2</v>
      </c>
      <c r="DE101" s="24">
        <v>0.1128523</v>
      </c>
      <c r="DF101" s="24">
        <v>6.0250900000000003E-2</v>
      </c>
      <c r="DG101" s="24">
        <v>2.3430599999999999E-2</v>
      </c>
      <c r="DH101" s="24">
        <v>6.21284E-2</v>
      </c>
      <c r="DI101" s="24">
        <v>0.1387275</v>
      </c>
      <c r="DJ101" s="24">
        <v>0.2356598</v>
      </c>
      <c r="DK101" s="24">
        <v>0.20915500000000001</v>
      </c>
      <c r="DL101" s="24">
        <v>0.1898475</v>
      </c>
      <c r="DM101" s="24">
        <v>0.1736907</v>
      </c>
      <c r="DN101" s="24">
        <v>0.14402870000000001</v>
      </c>
      <c r="DO101" s="24">
        <v>7.4958200000000003E-2</v>
      </c>
      <c r="DP101" s="24">
        <v>0.1010978</v>
      </c>
      <c r="DQ101" s="24">
        <v>1.10936E-2</v>
      </c>
      <c r="DR101" s="24">
        <v>-6.5509399999999995E-2</v>
      </c>
      <c r="DS101" s="24">
        <v>3.1879299999999999E-2</v>
      </c>
      <c r="DT101" s="24">
        <v>3.5818999999999998E-3</v>
      </c>
      <c r="DU101" s="24">
        <v>-0.1286397</v>
      </c>
      <c r="DV101" s="24">
        <v>-0.1352294</v>
      </c>
      <c r="DW101" s="24">
        <v>-7.4447899999999997E-2</v>
      </c>
      <c r="DX101" s="24">
        <v>-9.9633299999999994E-2</v>
      </c>
      <c r="DY101" s="24">
        <v>-7.38481E-2</v>
      </c>
      <c r="DZ101" s="24">
        <v>-4.70258E-2</v>
      </c>
      <c r="EA101" s="24">
        <v>5.4618999999999996E-3</v>
      </c>
      <c r="EB101" s="24">
        <v>9.2404200000000006E-2</v>
      </c>
      <c r="EC101" s="24">
        <v>0.1650122</v>
      </c>
      <c r="ED101" s="24">
        <v>0.1110857</v>
      </c>
      <c r="EE101" s="24">
        <v>7.2970900000000005E-2</v>
      </c>
      <c r="EF101" s="24">
        <v>0.1041638</v>
      </c>
      <c r="EG101" s="24">
        <v>0.18272289999999999</v>
      </c>
      <c r="EH101" s="24">
        <v>0.28295360000000003</v>
      </c>
      <c r="EI101" s="24">
        <v>0.26143620000000001</v>
      </c>
      <c r="EJ101" s="24">
        <v>0.2444868</v>
      </c>
      <c r="EK101" s="24">
        <v>0.23170550000000001</v>
      </c>
      <c r="EL101" s="24">
        <v>0.20493819999999999</v>
      </c>
      <c r="EM101" s="24">
        <v>0.1368578</v>
      </c>
      <c r="EN101" s="24">
        <v>0.1632168</v>
      </c>
      <c r="EO101" s="24">
        <v>7.5162099999999996E-2</v>
      </c>
      <c r="EP101" s="24">
        <v>-2.6656000000000002E-3</v>
      </c>
      <c r="EQ101" s="24">
        <v>9.4148800000000005E-2</v>
      </c>
      <c r="ER101" s="24">
        <v>6.93999E-2</v>
      </c>
      <c r="ES101" s="24">
        <v>-6.3217200000000001E-2</v>
      </c>
      <c r="ET101" s="24">
        <v>-7.1773900000000002E-2</v>
      </c>
      <c r="EU101" s="24">
        <v>68.893619999999999</v>
      </c>
      <c r="EV101" s="24">
        <v>68.505319999999998</v>
      </c>
      <c r="EW101" s="24">
        <v>68.285610000000005</v>
      </c>
      <c r="EX101" s="24">
        <v>68.10754</v>
      </c>
      <c r="EY101" s="24">
        <v>67.944400000000002</v>
      </c>
      <c r="EZ101" s="24">
        <v>67.715029999999999</v>
      </c>
      <c r="FA101" s="24">
        <v>67.694929999999999</v>
      </c>
      <c r="FB101" s="24">
        <v>67.945909999999998</v>
      </c>
      <c r="FC101" s="24">
        <v>69.51585</v>
      </c>
      <c r="FD101" s="24">
        <v>71.965389999999999</v>
      </c>
      <c r="FE101" s="24">
        <v>75.13561</v>
      </c>
      <c r="FF101" s="24">
        <v>77.708830000000006</v>
      </c>
      <c r="FG101" s="24">
        <v>79.34196</v>
      </c>
      <c r="FH101" s="24">
        <v>80.647009999999995</v>
      </c>
      <c r="FI101" s="24">
        <v>80.596789999999999</v>
      </c>
      <c r="FJ101" s="24">
        <v>80.376440000000002</v>
      </c>
      <c r="FK101" s="24">
        <v>79.66816</v>
      </c>
      <c r="FL101" s="24">
        <v>78.540319999999994</v>
      </c>
      <c r="FM101" s="24">
        <v>76.639859999999999</v>
      </c>
      <c r="FN101" s="24">
        <v>74.196979999999996</v>
      </c>
      <c r="FO101" s="24">
        <v>71.751739999999998</v>
      </c>
      <c r="FP101" s="24">
        <v>70.529179999999997</v>
      </c>
      <c r="FQ101" s="24">
        <v>69.80865</v>
      </c>
      <c r="FR101" s="24">
        <v>69.248019999999997</v>
      </c>
      <c r="FS101" s="24">
        <v>1.254162</v>
      </c>
      <c r="FT101" s="24">
        <v>5.0962899999999998E-2</v>
      </c>
      <c r="FU101" s="24">
        <v>7.11643E-2</v>
      </c>
    </row>
    <row r="102" spans="1:177" x14ac:dyDescent="0.2">
      <c r="A102" s="14" t="s">
        <v>228</v>
      </c>
      <c r="B102" s="14" t="s">
        <v>0</v>
      </c>
      <c r="C102" s="14" t="s">
        <v>225</v>
      </c>
      <c r="D102" s="36" t="s">
        <v>237</v>
      </c>
      <c r="E102" s="25" t="s">
        <v>220</v>
      </c>
      <c r="F102" s="25">
        <v>2882</v>
      </c>
      <c r="G102" s="24">
        <v>2.241584</v>
      </c>
      <c r="H102" s="24">
        <v>1.9597230000000001</v>
      </c>
      <c r="I102" s="24">
        <v>1.7702640000000001</v>
      </c>
      <c r="J102" s="24">
        <v>1.667764</v>
      </c>
      <c r="K102" s="24">
        <v>1.616752</v>
      </c>
      <c r="L102" s="24">
        <v>1.673373</v>
      </c>
      <c r="M102" s="24">
        <v>1.7930159999999999</v>
      </c>
      <c r="N102" s="24">
        <v>1.888476</v>
      </c>
      <c r="O102" s="24">
        <v>1.9370799999999999</v>
      </c>
      <c r="P102" s="24">
        <v>1.978048</v>
      </c>
      <c r="Q102" s="24">
        <v>2.1259589999999999</v>
      </c>
      <c r="R102" s="24">
        <v>2.249609</v>
      </c>
      <c r="S102" s="24">
        <v>2.3501349999999999</v>
      </c>
      <c r="T102" s="24">
        <v>2.455581</v>
      </c>
      <c r="U102" s="24">
        <v>2.531571</v>
      </c>
      <c r="V102" s="24">
        <v>2.631624</v>
      </c>
      <c r="W102" s="24">
        <v>2.6980749999999998</v>
      </c>
      <c r="X102" s="24">
        <v>2.8926590000000001</v>
      </c>
      <c r="Y102" s="24">
        <v>3.0753569999999999</v>
      </c>
      <c r="Z102" s="24">
        <v>3.1463019999999999</v>
      </c>
      <c r="AA102" s="24">
        <v>3.35772</v>
      </c>
      <c r="AB102" s="24">
        <v>3.2516880000000001</v>
      </c>
      <c r="AC102" s="24">
        <v>2.9085169999999998</v>
      </c>
      <c r="AD102" s="24">
        <v>2.509252</v>
      </c>
      <c r="AE102" s="24">
        <v>-0.20048360000000001</v>
      </c>
      <c r="AF102" s="24">
        <v>-0.2342515</v>
      </c>
      <c r="AG102" s="24">
        <v>-0.2212385</v>
      </c>
      <c r="AH102" s="24">
        <v>-0.17517679999999999</v>
      </c>
      <c r="AI102" s="24">
        <v>-0.1121525</v>
      </c>
      <c r="AJ102" s="24">
        <v>-4.9265299999999998E-2</v>
      </c>
      <c r="AK102" s="24">
        <v>-2.70052E-2</v>
      </c>
      <c r="AL102" s="24">
        <v>-3.0680800000000001E-2</v>
      </c>
      <c r="AM102" s="24">
        <v>-3.0621499999999999E-2</v>
      </c>
      <c r="AN102" s="24">
        <v>-2.3488599999999998E-2</v>
      </c>
      <c r="AO102" s="24">
        <v>5.6883499999999997E-2</v>
      </c>
      <c r="AP102" s="24">
        <v>0.1095725</v>
      </c>
      <c r="AQ102" s="24">
        <v>7.5925599999999996E-2</v>
      </c>
      <c r="AR102" s="24">
        <v>6.4809800000000001E-2</v>
      </c>
      <c r="AS102" s="24">
        <v>3.9033699999999998E-2</v>
      </c>
      <c r="AT102" s="24">
        <v>-4.7292999999999996E-3</v>
      </c>
      <c r="AU102" s="24">
        <v>-6.5080700000000005E-2</v>
      </c>
      <c r="AV102" s="24">
        <v>-4.5409400000000003E-2</v>
      </c>
      <c r="AW102" s="24">
        <v>-3.4597500000000003E-2</v>
      </c>
      <c r="AX102" s="24">
        <v>-6.0500900000000003E-2</v>
      </c>
      <c r="AY102" s="24">
        <v>-2.9384500000000001E-2</v>
      </c>
      <c r="AZ102" s="24">
        <v>-5.6826099999999997E-2</v>
      </c>
      <c r="BA102" s="24">
        <v>-0.16054660000000001</v>
      </c>
      <c r="BB102" s="24">
        <v>-0.15103130000000001</v>
      </c>
      <c r="BC102" s="24">
        <v>-0.15301899999999999</v>
      </c>
      <c r="BD102" s="24">
        <v>-0.18900410000000001</v>
      </c>
      <c r="BE102" s="24">
        <v>-0.17952080000000001</v>
      </c>
      <c r="BF102" s="24">
        <v>-0.13784879999999999</v>
      </c>
      <c r="BG102" s="24">
        <v>-8.0219899999999997E-2</v>
      </c>
      <c r="BH102" s="24">
        <v>-2.0986100000000001E-2</v>
      </c>
      <c r="BI102" s="24">
        <v>-4.4000000000000002E-4</v>
      </c>
      <c r="BJ102" s="24">
        <v>-2.9653000000000001E-3</v>
      </c>
      <c r="BK102" s="24">
        <v>-2.1897000000000002E-3</v>
      </c>
      <c r="BL102" s="24">
        <v>7.2020000000000001E-3</v>
      </c>
      <c r="BM102" s="24">
        <v>8.87405E-2</v>
      </c>
      <c r="BN102" s="24">
        <v>0.1428229</v>
      </c>
      <c r="BO102" s="24">
        <v>0.1123111</v>
      </c>
      <c r="BP102" s="24">
        <v>0.1014434</v>
      </c>
      <c r="BQ102" s="24">
        <v>7.8873499999999999E-2</v>
      </c>
      <c r="BR102" s="24">
        <v>3.72684E-2</v>
      </c>
      <c r="BS102" s="24">
        <v>-2.3160199999999999E-2</v>
      </c>
      <c r="BT102" s="24">
        <v>-3.4093000000000001E-3</v>
      </c>
      <c r="BU102" s="24">
        <v>9.1482000000000004E-3</v>
      </c>
      <c r="BV102" s="24">
        <v>-1.7638000000000001E-2</v>
      </c>
      <c r="BW102" s="24">
        <v>1.4898099999999999E-2</v>
      </c>
      <c r="BX102" s="24">
        <v>-1.29283E-2</v>
      </c>
      <c r="BY102" s="24">
        <v>-0.11771570000000001</v>
      </c>
      <c r="BZ102" s="24">
        <v>-0.1113272</v>
      </c>
      <c r="CA102" s="24">
        <v>-0.12014519999999999</v>
      </c>
      <c r="CB102" s="24">
        <v>-0.1576659</v>
      </c>
      <c r="CC102" s="24">
        <v>-0.15062729999999999</v>
      </c>
      <c r="CD102" s="24">
        <v>-0.1119956</v>
      </c>
      <c r="CE102" s="24">
        <v>-5.8103500000000002E-2</v>
      </c>
      <c r="CF102" s="24">
        <v>-1.4001E-3</v>
      </c>
      <c r="CG102" s="24">
        <v>1.79589E-2</v>
      </c>
      <c r="CH102" s="24">
        <v>1.6230499999999998E-2</v>
      </c>
      <c r="CI102" s="24">
        <v>1.7502199999999999E-2</v>
      </c>
      <c r="CJ102" s="24">
        <v>2.8458199999999999E-2</v>
      </c>
      <c r="CK102" s="24">
        <v>0.1108046</v>
      </c>
      <c r="CL102" s="24">
        <v>0.1658521</v>
      </c>
      <c r="CM102" s="24">
        <v>0.13751160000000001</v>
      </c>
      <c r="CN102" s="24">
        <v>0.12681580000000001</v>
      </c>
      <c r="CO102" s="24">
        <v>0.1064664</v>
      </c>
      <c r="CP102" s="24">
        <v>6.6355899999999995E-2</v>
      </c>
      <c r="CQ102" s="24">
        <v>5.8738000000000002E-3</v>
      </c>
      <c r="CR102" s="24">
        <v>2.5679899999999999E-2</v>
      </c>
      <c r="CS102" s="24">
        <v>3.94464E-2</v>
      </c>
      <c r="CT102" s="24">
        <v>1.20486E-2</v>
      </c>
      <c r="CU102" s="24">
        <v>4.5567999999999997E-2</v>
      </c>
      <c r="CV102" s="24">
        <v>1.74751E-2</v>
      </c>
      <c r="CW102" s="24">
        <v>-8.8051099999999993E-2</v>
      </c>
      <c r="CX102" s="24">
        <v>-8.3828299999999994E-2</v>
      </c>
      <c r="CY102" s="24">
        <v>-8.7271299999999996E-2</v>
      </c>
      <c r="CZ102" s="24">
        <v>-0.12632769999999999</v>
      </c>
      <c r="DA102" s="24">
        <v>-0.1217337</v>
      </c>
      <c r="DB102" s="24">
        <v>-8.6142399999999994E-2</v>
      </c>
      <c r="DC102" s="24">
        <v>-3.5987100000000001E-2</v>
      </c>
      <c r="DD102" s="24">
        <v>1.8186000000000001E-2</v>
      </c>
      <c r="DE102" s="24">
        <v>3.6357899999999999E-2</v>
      </c>
      <c r="DF102" s="24">
        <v>3.5426199999999998E-2</v>
      </c>
      <c r="DG102" s="24">
        <v>3.7193999999999998E-2</v>
      </c>
      <c r="DH102" s="24">
        <v>4.9714399999999999E-2</v>
      </c>
      <c r="DI102" s="24">
        <v>0.13286870000000001</v>
      </c>
      <c r="DJ102" s="24">
        <v>0.1888813</v>
      </c>
      <c r="DK102" s="24">
        <v>0.1627121</v>
      </c>
      <c r="DL102" s="24">
        <v>0.15218809999999999</v>
      </c>
      <c r="DM102" s="24">
        <v>0.13405929999999999</v>
      </c>
      <c r="DN102" s="24">
        <v>9.5443399999999998E-2</v>
      </c>
      <c r="DO102" s="24">
        <v>3.4907899999999999E-2</v>
      </c>
      <c r="DP102" s="24">
        <v>5.4769100000000001E-2</v>
      </c>
      <c r="DQ102" s="24">
        <v>6.9744600000000004E-2</v>
      </c>
      <c r="DR102" s="24">
        <v>4.1735300000000003E-2</v>
      </c>
      <c r="DS102" s="24">
        <v>7.6238E-2</v>
      </c>
      <c r="DT102" s="24">
        <v>4.78786E-2</v>
      </c>
      <c r="DU102" s="24">
        <v>-5.8386599999999997E-2</v>
      </c>
      <c r="DV102" s="24">
        <v>-5.6329400000000002E-2</v>
      </c>
      <c r="DW102" s="24">
        <v>-3.98067E-2</v>
      </c>
      <c r="DX102" s="24">
        <v>-8.1080200000000005E-2</v>
      </c>
      <c r="DY102" s="24">
        <v>-8.0016000000000004E-2</v>
      </c>
      <c r="DZ102" s="24">
        <v>-4.8814499999999997E-2</v>
      </c>
      <c r="EA102" s="24">
        <v>-4.0543999999999997E-3</v>
      </c>
      <c r="EB102" s="24">
        <v>4.6465100000000002E-2</v>
      </c>
      <c r="EC102" s="24">
        <v>6.2923099999999996E-2</v>
      </c>
      <c r="ED102" s="24">
        <v>6.3141799999999998E-2</v>
      </c>
      <c r="EE102" s="24">
        <v>6.5625799999999998E-2</v>
      </c>
      <c r="EF102" s="24">
        <v>8.0405000000000004E-2</v>
      </c>
      <c r="EG102" s="24">
        <v>0.1647257</v>
      </c>
      <c r="EH102" s="24">
        <v>0.22213169999999999</v>
      </c>
      <c r="EI102" s="24">
        <v>0.19909760000000001</v>
      </c>
      <c r="EJ102" s="24">
        <v>0.18882170000000001</v>
      </c>
      <c r="EK102" s="24">
        <v>0.1738991</v>
      </c>
      <c r="EL102" s="24">
        <v>0.13744110000000001</v>
      </c>
      <c r="EM102" s="24">
        <v>7.6828400000000005E-2</v>
      </c>
      <c r="EN102" s="24">
        <v>9.67692E-2</v>
      </c>
      <c r="EO102" s="24">
        <v>0.1134903</v>
      </c>
      <c r="EP102" s="24">
        <v>8.4598199999999998E-2</v>
      </c>
      <c r="EQ102" s="24">
        <v>0.12052060000000001</v>
      </c>
      <c r="ER102" s="24">
        <v>9.1776399999999994E-2</v>
      </c>
      <c r="ES102" s="24">
        <v>-1.55557E-2</v>
      </c>
      <c r="ET102" s="24">
        <v>-1.6625399999999999E-2</v>
      </c>
      <c r="EU102" s="24">
        <v>69.361540000000005</v>
      </c>
      <c r="EV102" s="24">
        <v>69.064319999999995</v>
      </c>
      <c r="EW102" s="24">
        <v>68.919780000000003</v>
      </c>
      <c r="EX102" s="24">
        <v>68.857510000000005</v>
      </c>
      <c r="EY102" s="24">
        <v>68.75761</v>
      </c>
      <c r="EZ102" s="24">
        <v>68.582859999999997</v>
      </c>
      <c r="FA102" s="24">
        <v>68.518169999999998</v>
      </c>
      <c r="FB102" s="24">
        <v>68.778189999999995</v>
      </c>
      <c r="FC102" s="24">
        <v>69.990340000000003</v>
      </c>
      <c r="FD102" s="24">
        <v>71.991650000000007</v>
      </c>
      <c r="FE102" s="24">
        <v>74.815550000000002</v>
      </c>
      <c r="FF102" s="24">
        <v>76.962429999999998</v>
      </c>
      <c r="FG102" s="24">
        <v>78.093860000000006</v>
      </c>
      <c r="FH102" s="24">
        <v>78.994609999999994</v>
      </c>
      <c r="FI102" s="24">
        <v>78.86121</v>
      </c>
      <c r="FJ102" s="24">
        <v>78.651859999999999</v>
      </c>
      <c r="FK102" s="24">
        <v>78.083060000000003</v>
      </c>
      <c r="FL102" s="24">
        <v>77.129589999999993</v>
      </c>
      <c r="FM102" s="24">
        <v>75.479939999999999</v>
      </c>
      <c r="FN102" s="24">
        <v>73.250529999999998</v>
      </c>
      <c r="FO102" s="24">
        <v>71.428610000000006</v>
      </c>
      <c r="FP102" s="24">
        <v>70.514340000000004</v>
      </c>
      <c r="FQ102" s="24">
        <v>70.013189999999994</v>
      </c>
      <c r="FR102" s="24">
        <v>69.598839999999996</v>
      </c>
      <c r="FS102" s="24">
        <v>0.75554969999999999</v>
      </c>
      <c r="FT102" s="24">
        <v>3.1673100000000003E-2</v>
      </c>
      <c r="FU102" s="24">
        <v>4.88209E-2</v>
      </c>
    </row>
    <row r="103" spans="1:177" x14ac:dyDescent="0.2">
      <c r="A103" s="14" t="s">
        <v>228</v>
      </c>
      <c r="B103" s="14" t="s">
        <v>0</v>
      </c>
      <c r="C103" s="14" t="s">
        <v>225</v>
      </c>
      <c r="D103" s="36" t="s">
        <v>237</v>
      </c>
      <c r="E103" s="25" t="s">
        <v>221</v>
      </c>
      <c r="F103" s="25">
        <v>2102</v>
      </c>
      <c r="G103" s="24">
        <v>1.7723040000000001</v>
      </c>
      <c r="H103" s="24">
        <v>1.582937</v>
      </c>
      <c r="I103" s="24">
        <v>1.4703889999999999</v>
      </c>
      <c r="J103" s="24">
        <v>1.38662</v>
      </c>
      <c r="K103" s="24">
        <v>1.378857</v>
      </c>
      <c r="L103" s="24">
        <v>1.4425269999999999</v>
      </c>
      <c r="M103" s="24">
        <v>1.553698</v>
      </c>
      <c r="N103" s="24">
        <v>1.5639000000000001</v>
      </c>
      <c r="O103" s="24">
        <v>1.4953719999999999</v>
      </c>
      <c r="P103" s="24">
        <v>1.5386150000000001</v>
      </c>
      <c r="Q103" s="24">
        <v>1.652674</v>
      </c>
      <c r="R103" s="24">
        <v>1.846268</v>
      </c>
      <c r="S103" s="24">
        <v>2.0662050000000001</v>
      </c>
      <c r="T103" s="24">
        <v>2.2550889999999999</v>
      </c>
      <c r="U103" s="24">
        <v>2.406666</v>
      </c>
      <c r="V103" s="24">
        <v>2.5899510000000001</v>
      </c>
      <c r="W103" s="24">
        <v>2.744313</v>
      </c>
      <c r="X103" s="24">
        <v>2.886279</v>
      </c>
      <c r="Y103" s="24">
        <v>2.9191579999999999</v>
      </c>
      <c r="Z103" s="24">
        <v>2.8455560000000002</v>
      </c>
      <c r="AA103" s="24">
        <v>2.908487</v>
      </c>
      <c r="AB103" s="24">
        <v>2.7236549999999999</v>
      </c>
      <c r="AC103" s="24">
        <v>2.3732340000000001</v>
      </c>
      <c r="AD103" s="24">
        <v>2.0321259999999999</v>
      </c>
      <c r="AE103" s="24">
        <v>-0.170518</v>
      </c>
      <c r="AF103" s="24">
        <v>-0.1465698</v>
      </c>
      <c r="AG103" s="24">
        <v>-0.1152181</v>
      </c>
      <c r="AH103" s="24">
        <v>-0.1155293</v>
      </c>
      <c r="AI103" s="24">
        <v>-0.1082327</v>
      </c>
      <c r="AJ103" s="24">
        <v>-7.5944200000000003E-2</v>
      </c>
      <c r="AK103" s="24">
        <v>-1.85028E-2</v>
      </c>
      <c r="AL103" s="24">
        <v>-6.5679600000000005E-2</v>
      </c>
      <c r="AM103" s="24">
        <v>-0.1004279</v>
      </c>
      <c r="AN103" s="24">
        <v>-4.68364E-2</v>
      </c>
      <c r="AO103" s="24">
        <v>-5.9344399999999999E-2</v>
      </c>
      <c r="AP103" s="24">
        <v>-2.65963E-2</v>
      </c>
      <c r="AQ103" s="24">
        <v>-3.5783799999999998E-2</v>
      </c>
      <c r="AR103" s="24">
        <v>-5.18063E-2</v>
      </c>
      <c r="AS103" s="24">
        <v>-5.1729600000000001E-2</v>
      </c>
      <c r="AT103" s="24">
        <v>-4.5661500000000001E-2</v>
      </c>
      <c r="AU103" s="24">
        <v>-5.6250799999999997E-2</v>
      </c>
      <c r="AV103" s="24">
        <v>-5.0465999999999997E-2</v>
      </c>
      <c r="AW103" s="24">
        <v>-0.16070280000000001</v>
      </c>
      <c r="AX103" s="24">
        <v>-0.208315</v>
      </c>
      <c r="AY103" s="24">
        <v>-0.1388132</v>
      </c>
      <c r="AZ103" s="24">
        <v>-0.14922070000000001</v>
      </c>
      <c r="BA103" s="24">
        <v>-0.1739126</v>
      </c>
      <c r="BB103" s="24">
        <v>-0.18338119999999999</v>
      </c>
      <c r="BC103" s="24">
        <v>-0.1156923</v>
      </c>
      <c r="BD103" s="24">
        <v>-9.4295000000000004E-2</v>
      </c>
      <c r="BE103" s="24">
        <v>-6.5680299999999997E-2</v>
      </c>
      <c r="BF103" s="24">
        <v>-6.8459800000000001E-2</v>
      </c>
      <c r="BG103" s="24">
        <v>-6.23873E-2</v>
      </c>
      <c r="BH103" s="24">
        <v>-2.9699199999999999E-2</v>
      </c>
      <c r="BI103" s="24">
        <v>2.7238700000000001E-2</v>
      </c>
      <c r="BJ103" s="24">
        <v>-2.2287399999999999E-2</v>
      </c>
      <c r="BK103" s="24">
        <v>-5.9167299999999999E-2</v>
      </c>
      <c r="BL103" s="24">
        <v>-1.8010399999999999E-2</v>
      </c>
      <c r="BM103" s="24">
        <v>-2.8887599999999999E-2</v>
      </c>
      <c r="BN103" s="24">
        <v>7.2262999999999997E-3</v>
      </c>
      <c r="BO103" s="24">
        <v>2.0255999999999998E-3</v>
      </c>
      <c r="BP103" s="24">
        <v>-1.09163E-2</v>
      </c>
      <c r="BQ103" s="24">
        <v>-9.2584E-3</v>
      </c>
      <c r="BR103" s="24">
        <v>-1.281E-3</v>
      </c>
      <c r="BS103" s="24">
        <v>-1.0429799999999999E-2</v>
      </c>
      <c r="BT103" s="24">
        <v>-4.3902000000000004E-3</v>
      </c>
      <c r="BU103" s="24">
        <v>-0.113553</v>
      </c>
      <c r="BV103" s="24">
        <v>-0.1620566</v>
      </c>
      <c r="BW103" s="24">
        <v>-9.48489E-2</v>
      </c>
      <c r="BX103" s="24">
        <v>-9.9669599999999997E-2</v>
      </c>
      <c r="BY103" s="24">
        <v>-0.1238855</v>
      </c>
      <c r="BZ103" s="24">
        <v>-0.13323940000000001</v>
      </c>
      <c r="CA103" s="24">
        <v>-7.7720200000000003E-2</v>
      </c>
      <c r="CB103" s="24">
        <v>-5.8089599999999998E-2</v>
      </c>
      <c r="CC103" s="24">
        <v>-3.1370500000000003E-2</v>
      </c>
      <c r="CD103" s="24">
        <v>-3.5859599999999998E-2</v>
      </c>
      <c r="CE103" s="24">
        <v>-3.06349E-2</v>
      </c>
      <c r="CF103" s="24">
        <v>2.3299000000000002E-3</v>
      </c>
      <c r="CG103" s="24">
        <v>5.8918999999999999E-2</v>
      </c>
      <c r="CH103" s="24">
        <v>7.7660000000000003E-3</v>
      </c>
      <c r="CI103" s="24">
        <v>-3.0590300000000001E-2</v>
      </c>
      <c r="CJ103" s="24">
        <v>1.9543999999999998E-3</v>
      </c>
      <c r="CK103" s="24">
        <v>-7.7933000000000004E-3</v>
      </c>
      <c r="CL103" s="24">
        <v>3.06517E-2</v>
      </c>
      <c r="CM103" s="24">
        <v>2.8212399999999999E-2</v>
      </c>
      <c r="CN103" s="24">
        <v>1.7403999999999999E-2</v>
      </c>
      <c r="CO103" s="24">
        <v>2.0157000000000001E-2</v>
      </c>
      <c r="CP103" s="24">
        <v>2.9456900000000001E-2</v>
      </c>
      <c r="CQ103" s="24">
        <v>2.13057E-2</v>
      </c>
      <c r="CR103" s="24">
        <v>2.7521799999999999E-2</v>
      </c>
      <c r="CS103" s="24">
        <v>-8.0897200000000002E-2</v>
      </c>
      <c r="CT103" s="24">
        <v>-0.1300181</v>
      </c>
      <c r="CU103" s="24">
        <v>-6.4399399999999996E-2</v>
      </c>
      <c r="CV103" s="24">
        <v>-6.5350699999999998E-2</v>
      </c>
      <c r="CW103" s="24">
        <v>-8.9236800000000005E-2</v>
      </c>
      <c r="CX103" s="24">
        <v>-9.8511199999999993E-2</v>
      </c>
      <c r="CY103" s="24">
        <v>-3.9748100000000001E-2</v>
      </c>
      <c r="CZ103" s="24">
        <v>-2.18841E-2</v>
      </c>
      <c r="DA103" s="24">
        <v>2.9391999999999999E-3</v>
      </c>
      <c r="DB103" s="24">
        <v>-3.2594E-3</v>
      </c>
      <c r="DC103" s="24">
        <v>1.1175E-3</v>
      </c>
      <c r="DD103" s="24">
        <v>3.4359000000000001E-2</v>
      </c>
      <c r="DE103" s="24">
        <v>9.0599399999999997E-2</v>
      </c>
      <c r="DF103" s="24">
        <v>3.78193E-2</v>
      </c>
      <c r="DG103" s="24">
        <v>-2.0133999999999998E-3</v>
      </c>
      <c r="DH103" s="24">
        <v>2.19192E-2</v>
      </c>
      <c r="DI103" s="24">
        <v>1.3300899999999999E-2</v>
      </c>
      <c r="DJ103" s="24">
        <v>5.4077199999999999E-2</v>
      </c>
      <c r="DK103" s="24">
        <v>5.4399099999999999E-2</v>
      </c>
      <c r="DL103" s="24">
        <v>4.5724300000000002E-2</v>
      </c>
      <c r="DM103" s="24">
        <v>4.9572400000000003E-2</v>
      </c>
      <c r="DN103" s="24">
        <v>6.0194699999999997E-2</v>
      </c>
      <c r="DO103" s="24">
        <v>5.3041199999999997E-2</v>
      </c>
      <c r="DP103" s="24">
        <v>5.9433699999999999E-2</v>
      </c>
      <c r="DQ103" s="24">
        <v>-4.8241399999999997E-2</v>
      </c>
      <c r="DR103" s="24">
        <v>-9.7979700000000003E-2</v>
      </c>
      <c r="DS103" s="24">
        <v>-3.3949800000000002E-2</v>
      </c>
      <c r="DT103" s="24">
        <v>-3.1031699999999999E-2</v>
      </c>
      <c r="DU103" s="24">
        <v>-5.4588100000000001E-2</v>
      </c>
      <c r="DV103" s="24">
        <v>-6.3783099999999995E-2</v>
      </c>
      <c r="DW103" s="24">
        <v>1.50776E-2</v>
      </c>
      <c r="DX103" s="24">
        <v>3.03907E-2</v>
      </c>
      <c r="DY103" s="24">
        <v>5.2477000000000003E-2</v>
      </c>
      <c r="DZ103" s="24">
        <v>4.3810099999999998E-2</v>
      </c>
      <c r="EA103" s="24">
        <v>4.6962900000000002E-2</v>
      </c>
      <c r="EB103" s="24">
        <v>8.0603999999999995E-2</v>
      </c>
      <c r="EC103" s="24">
        <v>0.13634089999999999</v>
      </c>
      <c r="ED103" s="24">
        <v>8.1211500000000006E-2</v>
      </c>
      <c r="EE103" s="24">
        <v>3.9247200000000003E-2</v>
      </c>
      <c r="EF103" s="24">
        <v>5.0745199999999997E-2</v>
      </c>
      <c r="EG103" s="24">
        <v>4.3757699999999997E-2</v>
      </c>
      <c r="EH103" s="24">
        <v>8.78998E-2</v>
      </c>
      <c r="EI103" s="24">
        <v>9.2208600000000002E-2</v>
      </c>
      <c r="EJ103" s="24">
        <v>8.6614200000000002E-2</v>
      </c>
      <c r="EK103" s="24">
        <v>9.20435E-2</v>
      </c>
      <c r="EL103" s="24">
        <v>0.1045753</v>
      </c>
      <c r="EM103" s="24">
        <v>9.88623E-2</v>
      </c>
      <c r="EN103" s="24">
        <v>0.10550950000000001</v>
      </c>
      <c r="EO103" s="24">
        <v>-1.0915E-3</v>
      </c>
      <c r="EP103" s="24">
        <v>-5.1721299999999998E-2</v>
      </c>
      <c r="EQ103" s="24">
        <v>1.0014500000000001E-2</v>
      </c>
      <c r="ER103" s="24">
        <v>1.8519399999999998E-2</v>
      </c>
      <c r="ES103" s="24">
        <v>-4.5608999999999997E-3</v>
      </c>
      <c r="ET103" s="24">
        <v>-1.36413E-2</v>
      </c>
      <c r="EU103" s="24">
        <v>68.221810000000005</v>
      </c>
      <c r="EV103" s="24">
        <v>67.702719999999999</v>
      </c>
      <c r="EW103" s="24">
        <v>67.375110000000006</v>
      </c>
      <c r="EX103" s="24">
        <v>67.030749999999998</v>
      </c>
      <c r="EY103" s="24">
        <v>66.776830000000004</v>
      </c>
      <c r="EZ103" s="24">
        <v>66.469049999999996</v>
      </c>
      <c r="FA103" s="24">
        <v>66.512950000000004</v>
      </c>
      <c r="FB103" s="24">
        <v>66.750929999999997</v>
      </c>
      <c r="FC103" s="24">
        <v>68.834599999999995</v>
      </c>
      <c r="FD103" s="24">
        <v>71.927660000000003</v>
      </c>
      <c r="FE103" s="24">
        <v>75.595150000000004</v>
      </c>
      <c r="FF103" s="24">
        <v>78.78049</v>
      </c>
      <c r="FG103" s="24">
        <v>81.133949999999999</v>
      </c>
      <c r="FH103" s="24">
        <v>83.019469999999998</v>
      </c>
      <c r="FI103" s="24">
        <v>83.08869</v>
      </c>
      <c r="FJ103" s="24">
        <v>82.852540000000005</v>
      </c>
      <c r="FK103" s="24">
        <v>81.944000000000003</v>
      </c>
      <c r="FL103" s="24">
        <v>80.565830000000005</v>
      </c>
      <c r="FM103" s="24">
        <v>78.305239999999998</v>
      </c>
      <c r="FN103" s="24">
        <v>75.555850000000007</v>
      </c>
      <c r="FO103" s="24">
        <v>72.215680000000006</v>
      </c>
      <c r="FP103" s="24">
        <v>70.550479999999993</v>
      </c>
      <c r="FQ103" s="24">
        <v>69.514960000000002</v>
      </c>
      <c r="FR103" s="24">
        <v>68.744320000000002</v>
      </c>
      <c r="FS103" s="24">
        <v>1.0147740000000001</v>
      </c>
      <c r="FT103" s="24">
        <v>4.0437500000000001E-2</v>
      </c>
      <c r="FU103" s="24">
        <v>5.2095799999999998E-2</v>
      </c>
    </row>
    <row r="104" spans="1:177" x14ac:dyDescent="0.2">
      <c r="A104" s="14" t="s">
        <v>228</v>
      </c>
      <c r="B104" s="14" t="s">
        <v>0</v>
      </c>
      <c r="C104" s="14" t="s">
        <v>225</v>
      </c>
      <c r="D104" s="36" t="s">
        <v>238</v>
      </c>
      <c r="E104" s="25" t="s">
        <v>219</v>
      </c>
      <c r="F104" s="25">
        <v>3053</v>
      </c>
      <c r="G104" s="24">
        <v>1.923116</v>
      </c>
      <c r="H104" s="24">
        <v>1.7531289999999999</v>
      </c>
      <c r="I104" s="24">
        <v>1.683454</v>
      </c>
      <c r="J104" s="24">
        <v>1.6280129999999999</v>
      </c>
      <c r="K104" s="24">
        <v>1.6678740000000001</v>
      </c>
      <c r="L104" s="24">
        <v>1.8481719999999999</v>
      </c>
      <c r="M104" s="24">
        <v>2.1332559999999998</v>
      </c>
      <c r="N104" s="24">
        <v>2.2845309999999999</v>
      </c>
      <c r="O104" s="24">
        <v>2.2141989999999998</v>
      </c>
      <c r="P104" s="24">
        <v>2.1836920000000002</v>
      </c>
      <c r="Q104" s="24">
        <v>2.0657429999999999</v>
      </c>
      <c r="R104" s="24">
        <v>2.0299299999999998</v>
      </c>
      <c r="S104" s="24">
        <v>1.9588380000000001</v>
      </c>
      <c r="T104" s="24">
        <v>1.9167369999999999</v>
      </c>
      <c r="U104" s="24">
        <v>1.934078</v>
      </c>
      <c r="V104" s="24">
        <v>2.0155539999999998</v>
      </c>
      <c r="W104" s="24">
        <v>2.3440590000000001</v>
      </c>
      <c r="X104" s="24">
        <v>3.0831300000000001</v>
      </c>
      <c r="Y104" s="24">
        <v>3.3865150000000002</v>
      </c>
      <c r="Z104" s="24">
        <v>3.409913</v>
      </c>
      <c r="AA104" s="24">
        <v>3.3246850000000001</v>
      </c>
      <c r="AB104" s="24">
        <v>3.103834</v>
      </c>
      <c r="AC104" s="24">
        <v>2.7017229999999999</v>
      </c>
      <c r="AD104" s="24">
        <v>2.2516449999999999</v>
      </c>
      <c r="AE104" s="24">
        <v>-0.21828600000000001</v>
      </c>
      <c r="AF104" s="24">
        <v>-0.21929960000000001</v>
      </c>
      <c r="AG104" s="24">
        <v>-0.19734099999999999</v>
      </c>
      <c r="AH104" s="24">
        <v>-0.20529169999999999</v>
      </c>
      <c r="AI104" s="24">
        <v>-0.16320889999999999</v>
      </c>
      <c r="AJ104" s="24">
        <v>-0.14485970000000001</v>
      </c>
      <c r="AK104" s="24">
        <v>-5.6837400000000003E-2</v>
      </c>
      <c r="AL104" s="24">
        <v>4.4405100000000003E-2</v>
      </c>
      <c r="AM104" s="24">
        <v>8.0445900000000001E-2</v>
      </c>
      <c r="AN104" s="24">
        <v>9.9148200000000006E-2</v>
      </c>
      <c r="AO104" s="24">
        <v>4.43179E-2</v>
      </c>
      <c r="AP104" s="24">
        <v>7.3977399999999999E-2</v>
      </c>
      <c r="AQ104" s="24">
        <v>1.8276400000000002E-2</v>
      </c>
      <c r="AR104" s="24">
        <v>1.74384E-2</v>
      </c>
      <c r="AS104" s="24">
        <v>1.9220999999999999E-2</v>
      </c>
      <c r="AT104" s="24">
        <v>3.2113099999999999E-2</v>
      </c>
      <c r="AU104" s="24">
        <v>4.4197E-2</v>
      </c>
      <c r="AV104" s="24">
        <v>8.3717E-2</v>
      </c>
      <c r="AW104" s="24">
        <v>4.4052300000000003E-2</v>
      </c>
      <c r="AX104" s="24">
        <v>-2.0804E-3</v>
      </c>
      <c r="AY104" s="24">
        <v>-3.4035799999999998E-2</v>
      </c>
      <c r="AZ104" s="24">
        <v>-4.9131099999999997E-2</v>
      </c>
      <c r="BA104" s="24">
        <v>-0.1101217</v>
      </c>
      <c r="BB104" s="24">
        <v>-0.1490552</v>
      </c>
      <c r="BC104" s="24">
        <v>-0.16795170000000001</v>
      </c>
      <c r="BD104" s="24">
        <v>-0.16867309999999999</v>
      </c>
      <c r="BE104" s="24">
        <v>-0.1474704</v>
      </c>
      <c r="BF104" s="24">
        <v>-0.15551980000000001</v>
      </c>
      <c r="BG104" s="24">
        <v>-0.1178729</v>
      </c>
      <c r="BH104" s="24">
        <v>-9.96591E-2</v>
      </c>
      <c r="BI104" s="24">
        <v>-1.7793400000000001E-2</v>
      </c>
      <c r="BJ104" s="24">
        <v>8.0536999999999997E-2</v>
      </c>
      <c r="BK104" s="24">
        <v>0.1176934</v>
      </c>
      <c r="BL104" s="24">
        <v>0.13480139999999999</v>
      </c>
      <c r="BM104" s="24">
        <v>7.8331700000000004E-2</v>
      </c>
      <c r="BN104" s="24">
        <v>0.10673059999999999</v>
      </c>
      <c r="BO104" s="24">
        <v>4.9244700000000002E-2</v>
      </c>
      <c r="BP104" s="24">
        <v>4.8862700000000002E-2</v>
      </c>
      <c r="BQ104" s="24">
        <v>5.1558600000000003E-2</v>
      </c>
      <c r="BR104" s="24">
        <v>6.23762E-2</v>
      </c>
      <c r="BS104" s="24">
        <v>7.4936600000000006E-2</v>
      </c>
      <c r="BT104" s="24">
        <v>0.11688759999999999</v>
      </c>
      <c r="BU104" s="24">
        <v>8.3729499999999998E-2</v>
      </c>
      <c r="BV104" s="24">
        <v>4.5625600000000002E-2</v>
      </c>
      <c r="BW104" s="24">
        <v>1.2784800000000001E-2</v>
      </c>
      <c r="BX104" s="24">
        <v>-1.6737E-3</v>
      </c>
      <c r="BY104" s="24">
        <v>-6.2845899999999996E-2</v>
      </c>
      <c r="BZ104" s="24">
        <v>-0.1032969</v>
      </c>
      <c r="CA104" s="24">
        <v>-0.13309029999999999</v>
      </c>
      <c r="CB104" s="24">
        <v>-0.13360929999999999</v>
      </c>
      <c r="CC104" s="24">
        <v>-0.11293019999999999</v>
      </c>
      <c r="CD104" s="24">
        <v>-0.121048</v>
      </c>
      <c r="CE104" s="24">
        <v>-8.6473300000000003E-2</v>
      </c>
      <c r="CF104" s="24">
        <v>-6.8353300000000006E-2</v>
      </c>
      <c r="CG104" s="24">
        <v>9.2482999999999992E-3</v>
      </c>
      <c r="CH104" s="24">
        <v>0.1055619</v>
      </c>
      <c r="CI104" s="24">
        <v>0.1434909</v>
      </c>
      <c r="CJ104" s="24">
        <v>0.15949469999999999</v>
      </c>
      <c r="CK104" s="24">
        <v>0.1018896</v>
      </c>
      <c r="CL104" s="24">
        <v>0.12941530000000001</v>
      </c>
      <c r="CM104" s="24">
        <v>7.0693300000000001E-2</v>
      </c>
      <c r="CN104" s="24">
        <v>7.0627099999999998E-2</v>
      </c>
      <c r="CO104" s="24">
        <v>7.3955499999999993E-2</v>
      </c>
      <c r="CP104" s="24">
        <v>8.3336400000000005E-2</v>
      </c>
      <c r="CQ104" s="24">
        <v>9.6226699999999998E-2</v>
      </c>
      <c r="CR104" s="24">
        <v>0.1398614</v>
      </c>
      <c r="CS104" s="24">
        <v>0.1112098</v>
      </c>
      <c r="CT104" s="24">
        <v>7.8666600000000003E-2</v>
      </c>
      <c r="CU104" s="24">
        <v>4.5212700000000001E-2</v>
      </c>
      <c r="CV104" s="24">
        <v>3.1195199999999999E-2</v>
      </c>
      <c r="CW104" s="24">
        <v>-3.01027E-2</v>
      </c>
      <c r="CX104" s="24">
        <v>-7.1604799999999996E-2</v>
      </c>
      <c r="CY104" s="24">
        <v>-9.8228899999999994E-2</v>
      </c>
      <c r="CZ104" s="24">
        <v>-9.8545499999999994E-2</v>
      </c>
      <c r="DA104" s="24">
        <v>-7.8390000000000001E-2</v>
      </c>
      <c r="DB104" s="24">
        <v>-8.6576100000000003E-2</v>
      </c>
      <c r="DC104" s="24">
        <v>-5.5073700000000003E-2</v>
      </c>
      <c r="DD104" s="24">
        <v>-3.7047400000000001E-2</v>
      </c>
      <c r="DE104" s="24">
        <v>3.6290099999999999E-2</v>
      </c>
      <c r="DF104" s="24">
        <v>0.1305868</v>
      </c>
      <c r="DG104" s="24">
        <v>0.16928840000000001</v>
      </c>
      <c r="DH104" s="24">
        <v>0.18418789999999999</v>
      </c>
      <c r="DI104" s="24">
        <v>0.12544749999999999</v>
      </c>
      <c r="DJ104" s="24">
        <v>0.15210009999999999</v>
      </c>
      <c r="DK104" s="24">
        <v>9.2141899999999999E-2</v>
      </c>
      <c r="DL104" s="24">
        <v>9.2391500000000001E-2</v>
      </c>
      <c r="DM104" s="24">
        <v>9.6352400000000005E-2</v>
      </c>
      <c r="DN104" s="24">
        <v>0.1042966</v>
      </c>
      <c r="DO104" s="24">
        <v>0.11751689999999999</v>
      </c>
      <c r="DP104" s="24">
        <v>0.16283529999999999</v>
      </c>
      <c r="DQ104" s="24">
        <v>0.13869010000000001</v>
      </c>
      <c r="DR104" s="24">
        <v>0.11170769999999999</v>
      </c>
      <c r="DS104" s="24">
        <v>7.7640500000000001E-2</v>
      </c>
      <c r="DT104" s="24">
        <v>6.4064099999999999E-2</v>
      </c>
      <c r="DU104" s="24">
        <v>2.6404000000000002E-3</v>
      </c>
      <c r="DV104" s="24">
        <v>-3.9912700000000002E-2</v>
      </c>
      <c r="DW104" s="24">
        <v>-4.78945E-2</v>
      </c>
      <c r="DX104" s="24">
        <v>-4.7919000000000003E-2</v>
      </c>
      <c r="DY104" s="24">
        <v>-2.85194E-2</v>
      </c>
      <c r="DZ104" s="24">
        <v>-3.6804299999999998E-2</v>
      </c>
      <c r="EA104" s="24">
        <v>-9.7377000000000002E-3</v>
      </c>
      <c r="EB104" s="24">
        <v>8.1531999999999993E-3</v>
      </c>
      <c r="EC104" s="24">
        <v>7.5333999999999998E-2</v>
      </c>
      <c r="ED104" s="24">
        <v>0.1667187</v>
      </c>
      <c r="EE104" s="24">
        <v>0.20653579999999999</v>
      </c>
      <c r="EF104" s="24">
        <v>0.21984110000000001</v>
      </c>
      <c r="EG104" s="24">
        <v>0.1594613</v>
      </c>
      <c r="EH104" s="24">
        <v>0.1848532</v>
      </c>
      <c r="EI104" s="24">
        <v>0.1231102</v>
      </c>
      <c r="EJ104" s="24">
        <v>0.1238158</v>
      </c>
      <c r="EK104" s="24">
        <v>0.1286899</v>
      </c>
      <c r="EL104" s="24">
        <v>0.13455980000000001</v>
      </c>
      <c r="EM104" s="24">
        <v>0.14825640000000001</v>
      </c>
      <c r="EN104" s="24">
        <v>0.19600590000000001</v>
      </c>
      <c r="EO104" s="24">
        <v>0.17836740000000001</v>
      </c>
      <c r="EP104" s="24">
        <v>0.15941369999999999</v>
      </c>
      <c r="EQ104" s="24">
        <v>0.12446110000000001</v>
      </c>
      <c r="ER104" s="24">
        <v>0.1115215</v>
      </c>
      <c r="ES104" s="24">
        <v>4.9916299999999997E-2</v>
      </c>
      <c r="ET104" s="24">
        <v>5.8456999999999997E-3</v>
      </c>
      <c r="EU104" s="24">
        <v>53.154940000000003</v>
      </c>
      <c r="EV104" s="24">
        <v>52.26558</v>
      </c>
      <c r="EW104" s="24">
        <v>51.887729999999998</v>
      </c>
      <c r="EX104" s="24">
        <v>51.523530000000001</v>
      </c>
      <c r="EY104" s="24">
        <v>51.113480000000003</v>
      </c>
      <c r="EZ104" s="24">
        <v>51.124000000000002</v>
      </c>
      <c r="FA104" s="24">
        <v>50.869970000000002</v>
      </c>
      <c r="FB104" s="24">
        <v>50.948680000000003</v>
      </c>
      <c r="FC104" s="24">
        <v>54.002009999999999</v>
      </c>
      <c r="FD104" s="24">
        <v>57.903619999999997</v>
      </c>
      <c r="FE104" s="24">
        <v>61.823419999999999</v>
      </c>
      <c r="FF104" s="24">
        <v>64.494320000000002</v>
      </c>
      <c r="FG104" s="24">
        <v>66.233699999999999</v>
      </c>
      <c r="FH104" s="24">
        <v>66.719980000000007</v>
      </c>
      <c r="FI104" s="24">
        <v>66.318809999999999</v>
      </c>
      <c r="FJ104" s="24">
        <v>65.457579999999993</v>
      </c>
      <c r="FK104" s="24">
        <v>63.734139999999996</v>
      </c>
      <c r="FL104" s="24">
        <v>61.011499999999998</v>
      </c>
      <c r="FM104" s="24">
        <v>59.285440000000001</v>
      </c>
      <c r="FN104" s="24">
        <v>58.03837</v>
      </c>
      <c r="FO104" s="24">
        <v>57.011679999999998</v>
      </c>
      <c r="FP104" s="24">
        <v>56.363219999999998</v>
      </c>
      <c r="FQ104" s="24">
        <v>55.587940000000003</v>
      </c>
      <c r="FR104" s="24">
        <v>54.902270000000001</v>
      </c>
      <c r="FS104" s="24">
        <v>0.91628929999999997</v>
      </c>
      <c r="FT104" s="24">
        <v>3.5311000000000002E-2</v>
      </c>
      <c r="FU104" s="24">
        <v>4.4998099999999999E-2</v>
      </c>
    </row>
    <row r="105" spans="1:177" x14ac:dyDescent="0.2">
      <c r="A105" s="14" t="s">
        <v>228</v>
      </c>
      <c r="B105" s="14" t="s">
        <v>0</v>
      </c>
      <c r="C105" s="14" t="s">
        <v>225</v>
      </c>
      <c r="D105" s="36" t="s">
        <v>238</v>
      </c>
      <c r="E105" s="25" t="s">
        <v>220</v>
      </c>
      <c r="F105" s="25">
        <v>1784</v>
      </c>
      <c r="G105" s="24">
        <v>1.075488</v>
      </c>
      <c r="H105" s="24">
        <v>0.96626939999999995</v>
      </c>
      <c r="I105" s="24">
        <v>0.92711489999999996</v>
      </c>
      <c r="J105" s="24">
        <v>0.88052589999999997</v>
      </c>
      <c r="K105" s="24">
        <v>0.88042039999999999</v>
      </c>
      <c r="L105" s="24">
        <v>0.98066909999999996</v>
      </c>
      <c r="M105" s="24">
        <v>1.1367659999999999</v>
      </c>
      <c r="N105" s="24">
        <v>1.2193130000000001</v>
      </c>
      <c r="O105" s="24">
        <v>1.2039610000000001</v>
      </c>
      <c r="P105" s="24">
        <v>1.1947399999999999</v>
      </c>
      <c r="Q105" s="24">
        <v>1.172331</v>
      </c>
      <c r="R105" s="24">
        <v>1.169557</v>
      </c>
      <c r="S105" s="24">
        <v>1.1416999999999999</v>
      </c>
      <c r="T105" s="24">
        <v>1.109049</v>
      </c>
      <c r="U105" s="24">
        <v>1.118665</v>
      </c>
      <c r="V105" s="24">
        <v>1.1493549999999999</v>
      </c>
      <c r="W105" s="24">
        <v>1.3117589999999999</v>
      </c>
      <c r="X105" s="24">
        <v>1.735193</v>
      </c>
      <c r="Y105" s="24">
        <v>1.9279599999999999</v>
      </c>
      <c r="Z105" s="24">
        <v>1.929851</v>
      </c>
      <c r="AA105" s="24">
        <v>1.874161</v>
      </c>
      <c r="AB105" s="24">
        <v>1.74343</v>
      </c>
      <c r="AC105" s="24">
        <v>1.5208630000000001</v>
      </c>
      <c r="AD105" s="24">
        <v>1.255304</v>
      </c>
      <c r="AE105" s="24">
        <v>-0.20320569999999999</v>
      </c>
      <c r="AF105" s="24">
        <v>-0.21634970000000001</v>
      </c>
      <c r="AG105" s="24">
        <v>-0.18430060000000001</v>
      </c>
      <c r="AH105" s="24">
        <v>-0.1783305</v>
      </c>
      <c r="AI105" s="24">
        <v>-0.14069780000000001</v>
      </c>
      <c r="AJ105" s="24">
        <v>-0.1196726</v>
      </c>
      <c r="AK105" s="24">
        <v>-6.7619700000000005E-2</v>
      </c>
      <c r="AL105" s="24">
        <v>-3.4573100000000002E-2</v>
      </c>
      <c r="AM105" s="24">
        <v>-1.35125E-2</v>
      </c>
      <c r="AN105" s="24">
        <v>7.6217000000000003E-3</v>
      </c>
      <c r="AO105" s="24">
        <v>1.2337000000000001E-2</v>
      </c>
      <c r="AP105" s="24">
        <v>5.4101099999999999E-2</v>
      </c>
      <c r="AQ105" s="24">
        <v>4.0780700000000003E-2</v>
      </c>
      <c r="AR105" s="24">
        <v>2.7411000000000001E-2</v>
      </c>
      <c r="AS105" s="24">
        <v>2.8455899999999999E-2</v>
      </c>
      <c r="AT105" s="24">
        <v>2.4594000000000001E-2</v>
      </c>
      <c r="AU105" s="24">
        <v>6.3870000000000003E-3</v>
      </c>
      <c r="AV105" s="24">
        <v>2.2093399999999999E-2</v>
      </c>
      <c r="AW105" s="24">
        <v>1.29301E-2</v>
      </c>
      <c r="AX105" s="24">
        <v>-2.44961E-2</v>
      </c>
      <c r="AY105" s="24">
        <v>-5.1305400000000001E-2</v>
      </c>
      <c r="AZ105" s="24">
        <v>-8.4782700000000003E-2</v>
      </c>
      <c r="BA105" s="24">
        <v>-0.1158738</v>
      </c>
      <c r="BB105" s="24">
        <v>-0.1387651</v>
      </c>
      <c r="BC105" s="24">
        <v>-0.1605772</v>
      </c>
      <c r="BD105" s="24">
        <v>-0.1733953</v>
      </c>
      <c r="BE105" s="24">
        <v>-0.14242099999999999</v>
      </c>
      <c r="BF105" s="24">
        <v>-0.13695950000000001</v>
      </c>
      <c r="BG105" s="24">
        <v>-0.1056511</v>
      </c>
      <c r="BH105" s="24">
        <v>-8.5633000000000001E-2</v>
      </c>
      <c r="BI105" s="24">
        <v>-3.98641E-2</v>
      </c>
      <c r="BJ105" s="24">
        <v>-9.2368999999999993E-3</v>
      </c>
      <c r="BK105" s="24">
        <v>1.3044500000000001E-2</v>
      </c>
      <c r="BL105" s="24">
        <v>3.27613E-2</v>
      </c>
      <c r="BM105" s="24">
        <v>3.9510200000000002E-2</v>
      </c>
      <c r="BN105" s="24">
        <v>8.0922099999999997E-2</v>
      </c>
      <c r="BO105" s="24">
        <v>6.6082399999999999E-2</v>
      </c>
      <c r="BP105" s="24">
        <v>5.3553400000000001E-2</v>
      </c>
      <c r="BQ105" s="24">
        <v>5.5875899999999999E-2</v>
      </c>
      <c r="BR105" s="24">
        <v>4.9630599999999997E-2</v>
      </c>
      <c r="BS105" s="24">
        <v>3.0322499999999999E-2</v>
      </c>
      <c r="BT105" s="24">
        <v>4.7600200000000002E-2</v>
      </c>
      <c r="BU105" s="24">
        <v>4.4867499999999998E-2</v>
      </c>
      <c r="BV105" s="24">
        <v>1.4992200000000001E-2</v>
      </c>
      <c r="BW105" s="24">
        <v>-1.29698E-2</v>
      </c>
      <c r="BX105" s="24">
        <v>-4.52795E-2</v>
      </c>
      <c r="BY105" s="24">
        <v>-7.6390100000000002E-2</v>
      </c>
      <c r="BZ105" s="24">
        <v>-0.1009496</v>
      </c>
      <c r="CA105" s="24">
        <v>-0.1310529</v>
      </c>
      <c r="CB105" s="24">
        <v>-0.1436452</v>
      </c>
      <c r="CC105" s="24">
        <v>-0.1134154</v>
      </c>
      <c r="CD105" s="24">
        <v>-0.1083061</v>
      </c>
      <c r="CE105" s="24">
        <v>-8.1377900000000003E-2</v>
      </c>
      <c r="CF105" s="24">
        <v>-6.20572E-2</v>
      </c>
      <c r="CG105" s="24">
        <v>-2.0640700000000001E-2</v>
      </c>
      <c r="CH105" s="24">
        <v>8.3108999999999995E-3</v>
      </c>
      <c r="CI105" s="24">
        <v>3.1437800000000002E-2</v>
      </c>
      <c r="CJ105" s="24">
        <v>5.0173000000000002E-2</v>
      </c>
      <c r="CK105" s="24">
        <v>5.8330300000000002E-2</v>
      </c>
      <c r="CL105" s="24">
        <v>9.9498199999999995E-2</v>
      </c>
      <c r="CM105" s="24">
        <v>8.3606299999999995E-2</v>
      </c>
      <c r="CN105" s="24">
        <v>7.1659500000000001E-2</v>
      </c>
      <c r="CO105" s="24">
        <v>7.48669E-2</v>
      </c>
      <c r="CP105" s="24">
        <v>6.69709E-2</v>
      </c>
      <c r="CQ105" s="24">
        <v>4.6900200000000003E-2</v>
      </c>
      <c r="CR105" s="24">
        <v>6.5266099999999994E-2</v>
      </c>
      <c r="CS105" s="24">
        <v>6.6987199999999997E-2</v>
      </c>
      <c r="CT105" s="24">
        <v>4.2341700000000003E-2</v>
      </c>
      <c r="CU105" s="24">
        <v>1.3581299999999999E-2</v>
      </c>
      <c r="CV105" s="24">
        <v>-1.79198E-2</v>
      </c>
      <c r="CW105" s="24">
        <v>-4.9043900000000001E-2</v>
      </c>
      <c r="CX105" s="24">
        <v>-7.47588E-2</v>
      </c>
      <c r="CY105" s="24">
        <v>-0.10152849999999999</v>
      </c>
      <c r="CZ105" s="24">
        <v>-0.1138951</v>
      </c>
      <c r="DA105" s="24">
        <v>-8.4409700000000004E-2</v>
      </c>
      <c r="DB105" s="24">
        <v>-7.9652700000000007E-2</v>
      </c>
      <c r="DC105" s="24">
        <v>-5.7104599999999998E-2</v>
      </c>
      <c r="DD105" s="24">
        <v>-3.8481399999999999E-2</v>
      </c>
      <c r="DE105" s="24">
        <v>-1.4173E-3</v>
      </c>
      <c r="DF105" s="24">
        <v>2.5858699999999998E-2</v>
      </c>
      <c r="DG105" s="24">
        <v>4.9831E-2</v>
      </c>
      <c r="DH105" s="24">
        <v>6.7584599999999995E-2</v>
      </c>
      <c r="DI105" s="24">
        <v>7.7150499999999997E-2</v>
      </c>
      <c r="DJ105" s="24">
        <v>0.11807429999999999</v>
      </c>
      <c r="DK105" s="24">
        <v>0.1011302</v>
      </c>
      <c r="DL105" s="24">
        <v>8.9765600000000001E-2</v>
      </c>
      <c r="DM105" s="24">
        <v>9.3857800000000005E-2</v>
      </c>
      <c r="DN105" s="24">
        <v>8.4311200000000003E-2</v>
      </c>
      <c r="DO105" s="24">
        <v>6.3477900000000004E-2</v>
      </c>
      <c r="DP105" s="24">
        <v>8.2932000000000006E-2</v>
      </c>
      <c r="DQ105" s="24">
        <v>8.9107000000000006E-2</v>
      </c>
      <c r="DR105" s="24">
        <v>6.9691199999999995E-2</v>
      </c>
      <c r="DS105" s="24">
        <v>4.0132300000000003E-2</v>
      </c>
      <c r="DT105" s="24">
        <v>9.4398999999999993E-3</v>
      </c>
      <c r="DU105" s="24">
        <v>-2.1697600000000001E-2</v>
      </c>
      <c r="DV105" s="24">
        <v>-4.8568E-2</v>
      </c>
      <c r="DW105" s="24">
        <v>-5.8900099999999997E-2</v>
      </c>
      <c r="DX105" s="24">
        <v>-7.0940699999999995E-2</v>
      </c>
      <c r="DY105" s="24">
        <v>-4.2530199999999997E-2</v>
      </c>
      <c r="DZ105" s="24">
        <v>-3.8281700000000002E-2</v>
      </c>
      <c r="EA105" s="24">
        <v>-2.2058000000000001E-2</v>
      </c>
      <c r="EB105" s="24">
        <v>-4.4418000000000001E-3</v>
      </c>
      <c r="EC105" s="24">
        <v>2.6338299999999999E-2</v>
      </c>
      <c r="ED105" s="24">
        <v>5.1194900000000002E-2</v>
      </c>
      <c r="EE105" s="24">
        <v>7.6387999999999998E-2</v>
      </c>
      <c r="EF105" s="24">
        <v>9.2724200000000007E-2</v>
      </c>
      <c r="EG105" s="24">
        <v>0.10432370000000001</v>
      </c>
      <c r="EH105" s="24">
        <v>0.1448953</v>
      </c>
      <c r="EI105" s="24">
        <v>0.12643190000000001</v>
      </c>
      <c r="EJ105" s="24">
        <v>0.115908</v>
      </c>
      <c r="EK105" s="24">
        <v>0.12127780000000001</v>
      </c>
      <c r="EL105" s="24">
        <v>0.1093478</v>
      </c>
      <c r="EM105" s="24">
        <v>8.7413500000000005E-2</v>
      </c>
      <c r="EN105" s="24">
        <v>0.1084387</v>
      </c>
      <c r="EO105" s="24">
        <v>0.1210444</v>
      </c>
      <c r="EP105" s="24">
        <v>0.1091795</v>
      </c>
      <c r="EQ105" s="24">
        <v>7.8467899999999993E-2</v>
      </c>
      <c r="ER105" s="24">
        <v>4.8943E-2</v>
      </c>
      <c r="ES105" s="24">
        <v>1.7786099999999999E-2</v>
      </c>
      <c r="ET105" s="24">
        <v>-1.0752599999999999E-2</v>
      </c>
      <c r="EU105" s="24">
        <v>54.535600000000002</v>
      </c>
      <c r="EV105" s="24">
        <v>53.6815</v>
      </c>
      <c r="EW105" s="24">
        <v>53.285899999999998</v>
      </c>
      <c r="EX105" s="24">
        <v>52.918979999999998</v>
      </c>
      <c r="EY105" s="24">
        <v>52.47495</v>
      </c>
      <c r="EZ105" s="24">
        <v>52.565640000000002</v>
      </c>
      <c r="FA105" s="24">
        <v>52.335360000000001</v>
      </c>
      <c r="FB105" s="24">
        <v>52.478070000000002</v>
      </c>
      <c r="FC105" s="24">
        <v>55.504199999999997</v>
      </c>
      <c r="FD105" s="24">
        <v>58.971550000000001</v>
      </c>
      <c r="FE105" s="24">
        <v>62.47016</v>
      </c>
      <c r="FF105" s="24">
        <v>64.857929999999996</v>
      </c>
      <c r="FG105" s="24">
        <v>66.112979999999993</v>
      </c>
      <c r="FH105" s="24">
        <v>66.481189999999998</v>
      </c>
      <c r="FI105" s="24">
        <v>66.076549999999997</v>
      </c>
      <c r="FJ105" s="24">
        <v>65.234440000000006</v>
      </c>
      <c r="FK105" s="24">
        <v>63.725529999999999</v>
      </c>
      <c r="FL105" s="24">
        <v>61.547020000000003</v>
      </c>
      <c r="FM105" s="24">
        <v>60.104520000000001</v>
      </c>
      <c r="FN105" s="24">
        <v>58.925609999999999</v>
      </c>
      <c r="FO105" s="24">
        <v>58.07159</v>
      </c>
      <c r="FP105" s="24">
        <v>57.434759999999997</v>
      </c>
      <c r="FQ105" s="24">
        <v>56.703560000000003</v>
      </c>
      <c r="FR105" s="24">
        <v>56.080460000000002</v>
      </c>
      <c r="FS105" s="24">
        <v>0.71963160000000004</v>
      </c>
      <c r="FT105" s="24">
        <v>2.7673900000000001E-2</v>
      </c>
      <c r="FU105" s="24">
        <v>3.5887299999999997E-2</v>
      </c>
    </row>
    <row r="106" spans="1:177" x14ac:dyDescent="0.2">
      <c r="A106" s="14" t="s">
        <v>228</v>
      </c>
      <c r="B106" s="14" t="s">
        <v>0</v>
      </c>
      <c r="C106" s="14" t="s">
        <v>225</v>
      </c>
      <c r="D106" s="36" t="s">
        <v>238</v>
      </c>
      <c r="E106" s="25" t="s">
        <v>221</v>
      </c>
      <c r="F106" s="25">
        <v>1269</v>
      </c>
      <c r="G106" s="24">
        <v>0.84771839999999998</v>
      </c>
      <c r="H106" s="24">
        <v>0.78713670000000002</v>
      </c>
      <c r="I106" s="24">
        <v>0.75653400000000004</v>
      </c>
      <c r="J106" s="24">
        <v>0.74774529999999995</v>
      </c>
      <c r="K106" s="24">
        <v>0.78776979999999996</v>
      </c>
      <c r="L106" s="24">
        <v>0.86789210000000006</v>
      </c>
      <c r="M106" s="24">
        <v>0.99688860000000001</v>
      </c>
      <c r="N106" s="24">
        <v>1.0655269999999999</v>
      </c>
      <c r="O106" s="24">
        <v>1.0106310000000001</v>
      </c>
      <c r="P106" s="24">
        <v>0.98925439999999998</v>
      </c>
      <c r="Q106" s="24">
        <v>0.89311669999999999</v>
      </c>
      <c r="R106" s="24">
        <v>0.85981850000000004</v>
      </c>
      <c r="S106" s="24">
        <v>0.81648679999999996</v>
      </c>
      <c r="T106" s="24">
        <v>0.80713780000000002</v>
      </c>
      <c r="U106" s="24">
        <v>0.81485609999999997</v>
      </c>
      <c r="V106" s="24">
        <v>0.86578980000000005</v>
      </c>
      <c r="W106" s="24">
        <v>1.032251</v>
      </c>
      <c r="X106" s="24">
        <v>1.3480620000000001</v>
      </c>
      <c r="Y106" s="24">
        <v>1.458351</v>
      </c>
      <c r="Z106" s="24">
        <v>1.48001</v>
      </c>
      <c r="AA106" s="24">
        <v>1.4506129999999999</v>
      </c>
      <c r="AB106" s="24">
        <v>1.3606609999999999</v>
      </c>
      <c r="AC106" s="24">
        <v>1.1810210000000001</v>
      </c>
      <c r="AD106" s="24">
        <v>0.99637730000000002</v>
      </c>
      <c r="AE106" s="24">
        <v>-4.66501E-2</v>
      </c>
      <c r="AF106" s="24">
        <v>-3.43346E-2</v>
      </c>
      <c r="AG106" s="24">
        <v>-4.4732300000000003E-2</v>
      </c>
      <c r="AH106" s="24">
        <v>-5.9075299999999997E-2</v>
      </c>
      <c r="AI106" s="24">
        <v>-5.3463499999999997E-2</v>
      </c>
      <c r="AJ106" s="24">
        <v>-5.6372600000000002E-2</v>
      </c>
      <c r="AK106" s="24">
        <v>-1.6360900000000001E-2</v>
      </c>
      <c r="AL106" s="24">
        <v>5.3972899999999997E-2</v>
      </c>
      <c r="AM106" s="24">
        <v>6.8230299999999994E-2</v>
      </c>
      <c r="AN106" s="24">
        <v>6.6749199999999995E-2</v>
      </c>
      <c r="AO106" s="24">
        <v>8.5956000000000001E-3</v>
      </c>
      <c r="AP106" s="24">
        <v>-2.4586E-3</v>
      </c>
      <c r="AQ106" s="24">
        <v>-4.3693500000000003E-2</v>
      </c>
      <c r="AR106" s="24">
        <v>-3.10484E-2</v>
      </c>
      <c r="AS106" s="24">
        <v>-3.0396900000000001E-2</v>
      </c>
      <c r="AT106" s="24">
        <v>-1.2820700000000001E-2</v>
      </c>
      <c r="AU106" s="24">
        <v>1.6538799999999999E-2</v>
      </c>
      <c r="AV106" s="24">
        <v>3.87319E-2</v>
      </c>
      <c r="AW106" s="24">
        <v>4.1224E-3</v>
      </c>
      <c r="AX106" s="24">
        <v>-9.0235999999999997E-3</v>
      </c>
      <c r="AY106" s="24">
        <v>-1.3765400000000001E-2</v>
      </c>
      <c r="AZ106" s="24">
        <v>5.0695000000000002E-3</v>
      </c>
      <c r="BA106" s="24">
        <v>-2.4662199999999999E-2</v>
      </c>
      <c r="BB106" s="24">
        <v>-4.0136900000000003E-2</v>
      </c>
      <c r="BC106" s="24">
        <v>-2.0231599999999999E-2</v>
      </c>
      <c r="BD106" s="24">
        <v>-7.9454999999999994E-3</v>
      </c>
      <c r="BE106" s="24">
        <v>-1.79157E-2</v>
      </c>
      <c r="BF106" s="24">
        <v>-3.1597899999999998E-2</v>
      </c>
      <c r="BG106" s="24">
        <v>-2.4793800000000001E-2</v>
      </c>
      <c r="BH106" s="24">
        <v>-2.6671199999999999E-2</v>
      </c>
      <c r="BI106" s="24">
        <v>1.10759E-2</v>
      </c>
      <c r="BJ106" s="24">
        <v>7.9632499999999995E-2</v>
      </c>
      <c r="BK106" s="24">
        <v>9.4297800000000001E-2</v>
      </c>
      <c r="BL106" s="24">
        <v>9.20237E-2</v>
      </c>
      <c r="BM106" s="24">
        <v>2.9028100000000001E-2</v>
      </c>
      <c r="BN106" s="24">
        <v>1.62823E-2</v>
      </c>
      <c r="BO106" s="24">
        <v>-2.5959599999999999E-2</v>
      </c>
      <c r="BP106" s="24">
        <v>-1.3700499999999999E-2</v>
      </c>
      <c r="BQ106" s="24">
        <v>-1.33694E-2</v>
      </c>
      <c r="BR106" s="24">
        <v>4.1121999999999999E-3</v>
      </c>
      <c r="BS106" s="24">
        <v>3.5809000000000001E-2</v>
      </c>
      <c r="BT106" s="24">
        <v>5.9920800000000003E-2</v>
      </c>
      <c r="BU106" s="24">
        <v>2.7615299999999999E-2</v>
      </c>
      <c r="BV106" s="24">
        <v>1.7651300000000002E-2</v>
      </c>
      <c r="BW106" s="24">
        <v>1.3025399999999999E-2</v>
      </c>
      <c r="BX106" s="24">
        <v>3.11939E-2</v>
      </c>
      <c r="BY106" s="24">
        <v>1.1555000000000001E-3</v>
      </c>
      <c r="BZ106" s="24">
        <v>-1.45792E-2</v>
      </c>
      <c r="CA106" s="24">
        <v>-1.9342999999999999E-3</v>
      </c>
      <c r="CB106" s="24">
        <v>1.03315E-2</v>
      </c>
      <c r="CC106" s="24">
        <v>6.5729999999999998E-4</v>
      </c>
      <c r="CD106" s="24">
        <v>-1.2567200000000001E-2</v>
      </c>
      <c r="CE106" s="24">
        <v>-4.9372000000000001E-3</v>
      </c>
      <c r="CF106" s="24">
        <v>-6.1002000000000001E-3</v>
      </c>
      <c r="CG106" s="24">
        <v>3.0078500000000001E-2</v>
      </c>
      <c r="CH106" s="24">
        <v>9.7404299999999999E-2</v>
      </c>
      <c r="CI106" s="24">
        <v>0.1123521</v>
      </c>
      <c r="CJ106" s="24">
        <v>0.10952870000000001</v>
      </c>
      <c r="CK106" s="24">
        <v>4.3179599999999999E-2</v>
      </c>
      <c r="CL106" s="24">
        <v>2.9262300000000002E-2</v>
      </c>
      <c r="CM106" s="24">
        <v>-1.3677099999999999E-2</v>
      </c>
      <c r="CN106" s="24">
        <v>-1.6853E-3</v>
      </c>
      <c r="CO106" s="24">
        <v>-1.5761E-3</v>
      </c>
      <c r="CP106" s="24">
        <v>1.5839900000000001E-2</v>
      </c>
      <c r="CQ106" s="24">
        <v>4.9155499999999998E-2</v>
      </c>
      <c r="CR106" s="24">
        <v>7.4596200000000001E-2</v>
      </c>
      <c r="CS106" s="24">
        <v>4.3886500000000002E-2</v>
      </c>
      <c r="CT106" s="24">
        <v>3.6126199999999997E-2</v>
      </c>
      <c r="CU106" s="24">
        <v>3.1580700000000003E-2</v>
      </c>
      <c r="CV106" s="24">
        <v>4.9287499999999998E-2</v>
      </c>
      <c r="CW106" s="24">
        <v>1.90368E-2</v>
      </c>
      <c r="CX106" s="24">
        <v>3.1218999999999999E-3</v>
      </c>
      <c r="CY106" s="24">
        <v>1.6363099999999998E-2</v>
      </c>
      <c r="CZ106" s="24">
        <v>2.8608499999999999E-2</v>
      </c>
      <c r="DA106" s="24">
        <v>1.9230400000000002E-2</v>
      </c>
      <c r="DB106" s="24">
        <v>6.4635999999999999E-3</v>
      </c>
      <c r="DC106" s="24">
        <v>1.4919399999999999E-2</v>
      </c>
      <c r="DD106" s="24">
        <v>1.4470800000000001E-2</v>
      </c>
      <c r="DE106" s="24">
        <v>4.9081199999999998E-2</v>
      </c>
      <c r="DF106" s="24">
        <v>0.1151761</v>
      </c>
      <c r="DG106" s="24">
        <v>0.1304063</v>
      </c>
      <c r="DH106" s="24">
        <v>0.1270337</v>
      </c>
      <c r="DI106" s="24">
        <v>5.7331199999999999E-2</v>
      </c>
      <c r="DJ106" s="24">
        <v>4.2242200000000001E-2</v>
      </c>
      <c r="DK106" s="24">
        <v>-1.3947E-3</v>
      </c>
      <c r="DL106" s="24">
        <v>1.03298E-2</v>
      </c>
      <c r="DM106" s="24">
        <v>1.02171E-2</v>
      </c>
      <c r="DN106" s="24">
        <v>2.7567600000000001E-2</v>
      </c>
      <c r="DO106" s="24">
        <v>6.2502000000000002E-2</v>
      </c>
      <c r="DP106" s="24">
        <v>8.9271600000000007E-2</v>
      </c>
      <c r="DQ106" s="24">
        <v>6.0157599999999999E-2</v>
      </c>
      <c r="DR106" s="24">
        <v>5.46011E-2</v>
      </c>
      <c r="DS106" s="24">
        <v>5.0135899999999997E-2</v>
      </c>
      <c r="DT106" s="24">
        <v>6.7381099999999999E-2</v>
      </c>
      <c r="DU106" s="24">
        <v>3.6918100000000002E-2</v>
      </c>
      <c r="DV106" s="24">
        <v>2.0823000000000001E-2</v>
      </c>
      <c r="DW106" s="24">
        <v>4.2781600000000003E-2</v>
      </c>
      <c r="DX106" s="24">
        <v>5.4997699999999997E-2</v>
      </c>
      <c r="DY106" s="24">
        <v>4.6046900000000002E-2</v>
      </c>
      <c r="DZ106" s="24">
        <v>3.3940900000000003E-2</v>
      </c>
      <c r="EA106" s="24">
        <v>4.3589099999999999E-2</v>
      </c>
      <c r="EB106" s="24">
        <v>4.4172200000000002E-2</v>
      </c>
      <c r="EC106" s="24">
        <v>7.6518000000000003E-2</v>
      </c>
      <c r="ED106" s="24">
        <v>0.14083570000000001</v>
      </c>
      <c r="EE106" s="24">
        <v>0.1564738</v>
      </c>
      <c r="EF106" s="24">
        <v>0.1523082</v>
      </c>
      <c r="EG106" s="24">
        <v>7.7763700000000005E-2</v>
      </c>
      <c r="EH106" s="24">
        <v>6.0983099999999998E-2</v>
      </c>
      <c r="EI106" s="24">
        <v>1.6339200000000002E-2</v>
      </c>
      <c r="EJ106" s="24">
        <v>2.7677799999999999E-2</v>
      </c>
      <c r="EK106" s="24">
        <v>2.7244600000000001E-2</v>
      </c>
      <c r="EL106" s="24">
        <v>4.4500499999999998E-2</v>
      </c>
      <c r="EM106" s="24">
        <v>8.1772300000000006E-2</v>
      </c>
      <c r="EN106" s="24">
        <v>0.11046060000000001</v>
      </c>
      <c r="EO106" s="24">
        <v>8.3650600000000006E-2</v>
      </c>
      <c r="EP106" s="24">
        <v>8.1275899999999998E-2</v>
      </c>
      <c r="EQ106" s="24">
        <v>7.6926800000000004E-2</v>
      </c>
      <c r="ER106" s="24">
        <v>9.3505400000000002E-2</v>
      </c>
      <c r="ES106" s="24">
        <v>6.2735799999999994E-2</v>
      </c>
      <c r="ET106" s="24">
        <v>4.6380600000000001E-2</v>
      </c>
      <c r="EU106" s="24">
        <v>51.209119999999999</v>
      </c>
      <c r="EV106" s="24">
        <v>50.270049999999998</v>
      </c>
      <c r="EW106" s="24">
        <v>49.917230000000004</v>
      </c>
      <c r="EX106" s="24">
        <v>49.556870000000004</v>
      </c>
      <c r="EY106" s="24">
        <v>49.194710000000001</v>
      </c>
      <c r="EZ106" s="24">
        <v>49.092230000000001</v>
      </c>
      <c r="FA106" s="24">
        <v>48.804729999999999</v>
      </c>
      <c r="FB106" s="24">
        <v>48.793239999999997</v>
      </c>
      <c r="FC106" s="24">
        <v>51.884909999999998</v>
      </c>
      <c r="FD106" s="24">
        <v>56.398539999999997</v>
      </c>
      <c r="FE106" s="24">
        <v>60.911940000000001</v>
      </c>
      <c r="FF106" s="24">
        <v>63.981870000000001</v>
      </c>
      <c r="FG106" s="24">
        <v>66.403829999999999</v>
      </c>
      <c r="FH106" s="24">
        <v>67.056529999999995</v>
      </c>
      <c r="FI106" s="24">
        <v>66.660250000000005</v>
      </c>
      <c r="FJ106" s="24">
        <v>65.772069999999999</v>
      </c>
      <c r="FK106" s="24">
        <v>63.746279999999999</v>
      </c>
      <c r="FL106" s="24">
        <v>60.25676</v>
      </c>
      <c r="FM106" s="24">
        <v>58.131079999999997</v>
      </c>
      <c r="FN106" s="24">
        <v>56.787950000000002</v>
      </c>
      <c r="FO106" s="24">
        <v>55.517910000000001</v>
      </c>
      <c r="FP106" s="24">
        <v>54.85304</v>
      </c>
      <c r="FQ106" s="24">
        <v>54.015650000000001</v>
      </c>
      <c r="FR106" s="24">
        <v>53.241779999999999</v>
      </c>
      <c r="FS106" s="24">
        <v>0.56529510000000005</v>
      </c>
      <c r="FT106" s="24">
        <v>2.1891600000000001E-2</v>
      </c>
      <c r="FU106" s="24">
        <v>2.7091899999999999E-2</v>
      </c>
    </row>
    <row r="107" spans="1:177" x14ac:dyDescent="0.2">
      <c r="A107" s="14" t="s">
        <v>228</v>
      </c>
      <c r="B107" s="14" t="s">
        <v>0</v>
      </c>
      <c r="C107" s="14" t="s">
        <v>225</v>
      </c>
      <c r="D107" s="36" t="s">
        <v>239</v>
      </c>
      <c r="E107" s="25" t="s">
        <v>219</v>
      </c>
      <c r="F107" s="25">
        <v>3466</v>
      </c>
      <c r="G107" s="24">
        <v>2.0372379999999999</v>
      </c>
      <c r="H107" s="24">
        <v>1.857424</v>
      </c>
      <c r="I107" s="24">
        <v>1.7722249999999999</v>
      </c>
      <c r="J107" s="24">
        <v>1.7306900000000001</v>
      </c>
      <c r="K107" s="24">
        <v>1.776165</v>
      </c>
      <c r="L107" s="24">
        <v>1.987992</v>
      </c>
      <c r="M107" s="24">
        <v>2.357078</v>
      </c>
      <c r="N107" s="24">
        <v>2.4399769999999998</v>
      </c>
      <c r="O107" s="24">
        <v>2.279493</v>
      </c>
      <c r="P107" s="24">
        <v>2.233698</v>
      </c>
      <c r="Q107" s="24">
        <v>2.1827800000000002</v>
      </c>
      <c r="R107" s="24">
        <v>2.167513</v>
      </c>
      <c r="S107" s="24">
        <v>2.1429</v>
      </c>
      <c r="T107" s="24">
        <v>2.1000580000000002</v>
      </c>
      <c r="U107" s="24">
        <v>2.087898</v>
      </c>
      <c r="V107" s="24">
        <v>2.1612260000000001</v>
      </c>
      <c r="W107" s="24">
        <v>2.3449330000000002</v>
      </c>
      <c r="X107" s="24">
        <v>2.905017</v>
      </c>
      <c r="Y107" s="24">
        <v>3.467549</v>
      </c>
      <c r="Z107" s="24">
        <v>3.52948</v>
      </c>
      <c r="AA107" s="24">
        <v>3.4030369999999999</v>
      </c>
      <c r="AB107" s="24">
        <v>3.1662870000000001</v>
      </c>
      <c r="AC107" s="24">
        <v>2.7765209999999998</v>
      </c>
      <c r="AD107" s="24">
        <v>2.3618100000000002</v>
      </c>
      <c r="AE107" s="24">
        <v>-0.1574255</v>
      </c>
      <c r="AF107" s="24">
        <v>-0.17809420000000001</v>
      </c>
      <c r="AG107" s="24">
        <v>-0.1607758</v>
      </c>
      <c r="AH107" s="24">
        <v>-0.1597141</v>
      </c>
      <c r="AI107" s="24">
        <v>-0.115924</v>
      </c>
      <c r="AJ107" s="24">
        <v>-0.1011797</v>
      </c>
      <c r="AK107" s="24">
        <v>-6.6913100000000003E-2</v>
      </c>
      <c r="AL107" s="24">
        <v>-1.6195000000000001E-3</v>
      </c>
      <c r="AM107" s="24">
        <v>-1.5333899999999999E-2</v>
      </c>
      <c r="AN107" s="24">
        <v>3.9339499999999999E-2</v>
      </c>
      <c r="AO107" s="24">
        <v>4.4967500000000001E-2</v>
      </c>
      <c r="AP107" s="24">
        <v>8.4784300000000007E-2</v>
      </c>
      <c r="AQ107" s="24">
        <v>9.4732399999999994E-2</v>
      </c>
      <c r="AR107" s="24">
        <v>9.2474799999999996E-2</v>
      </c>
      <c r="AS107" s="24">
        <v>7.9874200000000006E-2</v>
      </c>
      <c r="AT107" s="24">
        <v>8.6663400000000002E-2</v>
      </c>
      <c r="AU107" s="24">
        <v>6.2290199999999997E-2</v>
      </c>
      <c r="AV107" s="24">
        <v>0.1227994</v>
      </c>
      <c r="AW107" s="24">
        <v>0.1204809</v>
      </c>
      <c r="AX107" s="24">
        <v>9.6080799999999994E-2</v>
      </c>
      <c r="AY107" s="24">
        <v>4.4254000000000003E-3</v>
      </c>
      <c r="AZ107" s="24">
        <v>-9.8493999999999995E-3</v>
      </c>
      <c r="BA107" s="24">
        <v>-7.9275899999999996E-2</v>
      </c>
      <c r="BB107" s="24">
        <v>-9.5695000000000002E-2</v>
      </c>
      <c r="BC107" s="24">
        <v>-0.1197949</v>
      </c>
      <c r="BD107" s="24">
        <v>-0.14161579999999999</v>
      </c>
      <c r="BE107" s="24">
        <v>-0.12603120000000001</v>
      </c>
      <c r="BF107" s="24">
        <v>-0.12495340000000001</v>
      </c>
      <c r="BG107" s="24">
        <v>-8.4956299999999998E-2</v>
      </c>
      <c r="BH107" s="24">
        <v>-6.9736699999999999E-2</v>
      </c>
      <c r="BI107" s="24">
        <v>-3.66456E-2</v>
      </c>
      <c r="BJ107" s="24">
        <v>2.78499E-2</v>
      </c>
      <c r="BK107" s="24">
        <v>1.5801800000000001E-2</v>
      </c>
      <c r="BL107" s="24">
        <v>7.0686299999999994E-2</v>
      </c>
      <c r="BM107" s="24">
        <v>7.9037099999999999E-2</v>
      </c>
      <c r="BN107" s="24">
        <v>0.1184648</v>
      </c>
      <c r="BO107" s="24">
        <v>0.1273436</v>
      </c>
      <c r="BP107" s="24">
        <v>0.1251467</v>
      </c>
      <c r="BQ107" s="24">
        <v>0.114081</v>
      </c>
      <c r="BR107" s="24">
        <v>0.11987100000000001</v>
      </c>
      <c r="BS107" s="24">
        <v>9.4802800000000007E-2</v>
      </c>
      <c r="BT107" s="24">
        <v>0.15514700000000001</v>
      </c>
      <c r="BU107" s="24">
        <v>0.155526</v>
      </c>
      <c r="BV107" s="24">
        <v>0.13193469999999999</v>
      </c>
      <c r="BW107" s="24">
        <v>3.9367399999999997E-2</v>
      </c>
      <c r="BX107" s="24">
        <v>2.3663300000000002E-2</v>
      </c>
      <c r="BY107" s="24">
        <v>-4.4136399999999999E-2</v>
      </c>
      <c r="BZ107" s="24">
        <v>-6.1695699999999999E-2</v>
      </c>
      <c r="CA107" s="24">
        <v>-9.3731999999999996E-2</v>
      </c>
      <c r="CB107" s="24">
        <v>-0.116351</v>
      </c>
      <c r="CC107" s="24">
        <v>-0.1019673</v>
      </c>
      <c r="CD107" s="24">
        <v>-0.1008783</v>
      </c>
      <c r="CE107" s="24">
        <v>-6.3508099999999998E-2</v>
      </c>
      <c r="CF107" s="24">
        <v>-4.7959300000000003E-2</v>
      </c>
      <c r="CG107" s="24">
        <v>-1.5682499999999999E-2</v>
      </c>
      <c r="CH107" s="24">
        <v>4.8260200000000003E-2</v>
      </c>
      <c r="CI107" s="24">
        <v>3.7366299999999998E-2</v>
      </c>
      <c r="CJ107" s="24">
        <v>9.2397000000000007E-2</v>
      </c>
      <c r="CK107" s="24">
        <v>0.10263360000000001</v>
      </c>
      <c r="CL107" s="24">
        <v>0.1417919</v>
      </c>
      <c r="CM107" s="24">
        <v>0.14993000000000001</v>
      </c>
      <c r="CN107" s="24">
        <v>0.14777509999999999</v>
      </c>
      <c r="CO107" s="24">
        <v>0.1377726</v>
      </c>
      <c r="CP107" s="24">
        <v>0.14287059999999999</v>
      </c>
      <c r="CQ107" s="24">
        <v>0.11732099999999999</v>
      </c>
      <c r="CR107" s="24">
        <v>0.17755090000000001</v>
      </c>
      <c r="CS107" s="24">
        <v>0.17979809999999999</v>
      </c>
      <c r="CT107" s="24">
        <v>0.15676699999999999</v>
      </c>
      <c r="CU107" s="24">
        <v>6.3568100000000002E-2</v>
      </c>
      <c r="CV107" s="24">
        <v>4.6873999999999999E-2</v>
      </c>
      <c r="CW107" s="24">
        <v>-1.9798900000000001E-2</v>
      </c>
      <c r="CX107" s="24">
        <v>-3.8148000000000001E-2</v>
      </c>
      <c r="CY107" s="24">
        <v>-6.7669199999999999E-2</v>
      </c>
      <c r="CZ107" s="24">
        <v>-9.1086100000000003E-2</v>
      </c>
      <c r="DA107" s="24">
        <v>-7.7903299999999995E-2</v>
      </c>
      <c r="DB107" s="24">
        <v>-7.6803200000000002E-2</v>
      </c>
      <c r="DC107" s="24">
        <v>-4.206E-2</v>
      </c>
      <c r="DD107" s="24">
        <v>-2.6181900000000001E-2</v>
      </c>
      <c r="DE107" s="24">
        <v>5.2807000000000002E-3</v>
      </c>
      <c r="DF107" s="24">
        <v>6.8670599999999998E-2</v>
      </c>
      <c r="DG107" s="24">
        <v>5.8930799999999998E-2</v>
      </c>
      <c r="DH107" s="24">
        <v>0.1141076</v>
      </c>
      <c r="DI107" s="24">
        <v>0.12623000000000001</v>
      </c>
      <c r="DJ107" s="24">
        <v>0.16511899999999999</v>
      </c>
      <c r="DK107" s="24">
        <v>0.17251639999999999</v>
      </c>
      <c r="DL107" s="24">
        <v>0.17040359999999999</v>
      </c>
      <c r="DM107" s="24">
        <v>0.1614641</v>
      </c>
      <c r="DN107" s="24">
        <v>0.16587009999999999</v>
      </c>
      <c r="DO107" s="24">
        <v>0.13983909999999999</v>
      </c>
      <c r="DP107" s="24">
        <v>0.19995479999999999</v>
      </c>
      <c r="DQ107" s="24">
        <v>0.20407020000000001</v>
      </c>
      <c r="DR107" s="24">
        <v>0.18159929999999999</v>
      </c>
      <c r="DS107" s="24">
        <v>8.7768899999999997E-2</v>
      </c>
      <c r="DT107" s="24">
        <v>7.0084800000000003E-2</v>
      </c>
      <c r="DU107" s="24">
        <v>4.5386000000000003E-3</v>
      </c>
      <c r="DV107" s="24">
        <v>-1.4600200000000001E-2</v>
      </c>
      <c r="DW107" s="24">
        <v>-3.0038499999999999E-2</v>
      </c>
      <c r="DX107" s="24">
        <v>-5.4607700000000002E-2</v>
      </c>
      <c r="DY107" s="24">
        <v>-4.3158700000000001E-2</v>
      </c>
      <c r="DZ107" s="24">
        <v>-4.2042599999999999E-2</v>
      </c>
      <c r="EA107" s="24">
        <v>-1.1092299999999999E-2</v>
      </c>
      <c r="EB107" s="24">
        <v>5.2611000000000003E-3</v>
      </c>
      <c r="EC107" s="24">
        <v>3.5548099999999999E-2</v>
      </c>
      <c r="ED107" s="24">
        <v>9.8139900000000002E-2</v>
      </c>
      <c r="EE107" s="24">
        <v>9.0066599999999997E-2</v>
      </c>
      <c r="EF107" s="24">
        <v>0.14545440000000001</v>
      </c>
      <c r="EG107" s="24">
        <v>0.16029959999999999</v>
      </c>
      <c r="EH107" s="24">
        <v>0.19879949999999999</v>
      </c>
      <c r="EI107" s="24">
        <v>0.20512759999999999</v>
      </c>
      <c r="EJ107" s="24">
        <v>0.20307539999999999</v>
      </c>
      <c r="EK107" s="24">
        <v>0.19567090000000001</v>
      </c>
      <c r="EL107" s="24">
        <v>0.1990778</v>
      </c>
      <c r="EM107" s="24">
        <v>0.1723518</v>
      </c>
      <c r="EN107" s="24">
        <v>0.2323025</v>
      </c>
      <c r="EO107" s="24">
        <v>0.2391152</v>
      </c>
      <c r="EP107" s="24">
        <v>0.21745320000000001</v>
      </c>
      <c r="EQ107" s="24">
        <v>0.1227109</v>
      </c>
      <c r="ER107" s="24">
        <v>0.1035975</v>
      </c>
      <c r="ES107" s="24">
        <v>3.9677999999999998E-2</v>
      </c>
      <c r="ET107" s="24">
        <v>1.9399E-2</v>
      </c>
      <c r="EU107" s="24">
        <v>53.138350000000003</v>
      </c>
      <c r="EV107" s="24">
        <v>52.697189999999999</v>
      </c>
      <c r="EW107" s="24">
        <v>52.348799999999997</v>
      </c>
      <c r="EX107" s="24">
        <v>52.060780000000001</v>
      </c>
      <c r="EY107" s="24">
        <v>51.591670000000001</v>
      </c>
      <c r="EZ107" s="24">
        <v>51.500019999999999</v>
      </c>
      <c r="FA107" s="24">
        <v>51.288980000000002</v>
      </c>
      <c r="FB107" s="24">
        <v>51.352220000000003</v>
      </c>
      <c r="FC107" s="24">
        <v>54.057360000000003</v>
      </c>
      <c r="FD107" s="24">
        <v>57.494770000000003</v>
      </c>
      <c r="FE107" s="24">
        <v>60.903559999999999</v>
      </c>
      <c r="FF107" s="24">
        <v>62.992379999999997</v>
      </c>
      <c r="FG107" s="24">
        <v>63.990169999999999</v>
      </c>
      <c r="FH107" s="24">
        <v>64.181049999999999</v>
      </c>
      <c r="FI107" s="24">
        <v>63.861780000000003</v>
      </c>
      <c r="FJ107" s="24">
        <v>63.368920000000003</v>
      </c>
      <c r="FK107" s="24">
        <v>62.716850000000001</v>
      </c>
      <c r="FL107" s="24">
        <v>60.802329999999998</v>
      </c>
      <c r="FM107" s="24">
        <v>58.467190000000002</v>
      </c>
      <c r="FN107" s="24">
        <v>57.123640000000002</v>
      </c>
      <c r="FO107" s="24">
        <v>55.857280000000003</v>
      </c>
      <c r="FP107" s="24">
        <v>54.970959999999998</v>
      </c>
      <c r="FQ107" s="24">
        <v>54.274900000000002</v>
      </c>
      <c r="FR107" s="24">
        <v>53.795830000000002</v>
      </c>
      <c r="FS107" s="24">
        <v>0.64732800000000001</v>
      </c>
      <c r="FT107" s="24">
        <v>2.77226E-2</v>
      </c>
      <c r="FU107" s="24">
        <v>3.7732799999999997E-2</v>
      </c>
    </row>
    <row r="108" spans="1:177" x14ac:dyDescent="0.2">
      <c r="A108" s="14" t="s">
        <v>228</v>
      </c>
      <c r="B108" s="14" t="s">
        <v>0</v>
      </c>
      <c r="C108" s="14" t="s">
        <v>225</v>
      </c>
      <c r="D108" s="36" t="s">
        <v>239</v>
      </c>
      <c r="E108" s="25" t="s">
        <v>220</v>
      </c>
      <c r="F108" s="25">
        <v>2012</v>
      </c>
      <c r="G108" s="24">
        <v>1.1443140000000001</v>
      </c>
      <c r="H108" s="24">
        <v>1.031935</v>
      </c>
      <c r="I108" s="24">
        <v>0.97239200000000003</v>
      </c>
      <c r="J108" s="24">
        <v>0.93685850000000004</v>
      </c>
      <c r="K108" s="24">
        <v>0.94827459999999997</v>
      </c>
      <c r="L108" s="24">
        <v>1.0654749999999999</v>
      </c>
      <c r="M108" s="24">
        <v>1.2617389999999999</v>
      </c>
      <c r="N108" s="24">
        <v>1.3479460000000001</v>
      </c>
      <c r="O108" s="24">
        <v>1.310416</v>
      </c>
      <c r="P108" s="24">
        <v>1.2837019999999999</v>
      </c>
      <c r="Q108" s="24">
        <v>1.2895890000000001</v>
      </c>
      <c r="R108" s="24">
        <v>1.2760450000000001</v>
      </c>
      <c r="S108" s="24">
        <v>1.269423</v>
      </c>
      <c r="T108" s="24">
        <v>1.2505919999999999</v>
      </c>
      <c r="U108" s="24">
        <v>1.230694</v>
      </c>
      <c r="V108" s="24">
        <v>1.248165</v>
      </c>
      <c r="W108" s="24">
        <v>1.321761</v>
      </c>
      <c r="X108" s="24">
        <v>1.635337</v>
      </c>
      <c r="Y108" s="24">
        <v>1.9621980000000001</v>
      </c>
      <c r="Z108" s="24">
        <v>1.9937039999999999</v>
      </c>
      <c r="AA108" s="24">
        <v>1.93347</v>
      </c>
      <c r="AB108" s="24">
        <v>1.797347</v>
      </c>
      <c r="AC108" s="24">
        <v>1.582597</v>
      </c>
      <c r="AD108" s="24">
        <v>1.3327899999999999</v>
      </c>
      <c r="AE108" s="24">
        <v>-0.1834809</v>
      </c>
      <c r="AF108" s="24">
        <v>-0.20505609999999999</v>
      </c>
      <c r="AG108" s="24">
        <v>-0.1914623</v>
      </c>
      <c r="AH108" s="24">
        <v>-0.17209379999999999</v>
      </c>
      <c r="AI108" s="24">
        <v>-0.1234862</v>
      </c>
      <c r="AJ108" s="24">
        <v>-9.2188500000000007E-2</v>
      </c>
      <c r="AK108" s="24">
        <v>-7.6580999999999996E-2</v>
      </c>
      <c r="AL108" s="24">
        <v>-4.77811E-2</v>
      </c>
      <c r="AM108" s="24">
        <v>-2.7373999999999999E-2</v>
      </c>
      <c r="AN108" s="24">
        <v>5.0431E-3</v>
      </c>
      <c r="AO108" s="24">
        <v>4.0368099999999997E-2</v>
      </c>
      <c r="AP108" s="24">
        <v>6.7950200000000002E-2</v>
      </c>
      <c r="AQ108" s="24">
        <v>7.3977699999999993E-2</v>
      </c>
      <c r="AR108" s="24">
        <v>7.3908399999999999E-2</v>
      </c>
      <c r="AS108" s="24">
        <v>4.7432099999999998E-2</v>
      </c>
      <c r="AT108" s="24">
        <v>3.6455399999999999E-2</v>
      </c>
      <c r="AU108" s="24">
        <v>-9.6758E-3</v>
      </c>
      <c r="AV108" s="24">
        <v>3.1162200000000001E-2</v>
      </c>
      <c r="AW108" s="24">
        <v>3.0764400000000001E-2</v>
      </c>
      <c r="AX108" s="24">
        <v>8.2687999999999998E-3</v>
      </c>
      <c r="AY108" s="24">
        <v>-4.2885800000000002E-2</v>
      </c>
      <c r="AZ108" s="24">
        <v>-6.3836500000000004E-2</v>
      </c>
      <c r="BA108" s="24">
        <v>-0.1008438</v>
      </c>
      <c r="BB108" s="24">
        <v>-0.12899550000000001</v>
      </c>
      <c r="BC108" s="24">
        <v>-0.151203</v>
      </c>
      <c r="BD108" s="24">
        <v>-0.17384040000000001</v>
      </c>
      <c r="BE108" s="24">
        <v>-0.16235820000000001</v>
      </c>
      <c r="BF108" s="24">
        <v>-0.143626</v>
      </c>
      <c r="BG108" s="24">
        <v>-9.9552299999999996E-2</v>
      </c>
      <c r="BH108" s="24">
        <v>-6.9310099999999999E-2</v>
      </c>
      <c r="BI108" s="24">
        <v>-5.5191400000000002E-2</v>
      </c>
      <c r="BJ108" s="24">
        <v>-2.5273E-2</v>
      </c>
      <c r="BK108" s="24">
        <v>-3.1416E-3</v>
      </c>
      <c r="BL108" s="24">
        <v>2.9409399999999999E-2</v>
      </c>
      <c r="BM108" s="24">
        <v>6.9067500000000004E-2</v>
      </c>
      <c r="BN108" s="24">
        <v>9.6693000000000001E-2</v>
      </c>
      <c r="BO108" s="24">
        <v>0.10211480000000001</v>
      </c>
      <c r="BP108" s="24">
        <v>0.102358</v>
      </c>
      <c r="BQ108" s="24">
        <v>7.7209200000000006E-2</v>
      </c>
      <c r="BR108" s="24">
        <v>6.4178200000000005E-2</v>
      </c>
      <c r="BS108" s="24">
        <v>1.7868100000000001E-2</v>
      </c>
      <c r="BT108" s="24">
        <v>5.7556999999999997E-2</v>
      </c>
      <c r="BU108" s="24">
        <v>5.8844199999999999E-2</v>
      </c>
      <c r="BV108" s="24">
        <v>3.7241099999999999E-2</v>
      </c>
      <c r="BW108" s="24">
        <v>-1.44321E-2</v>
      </c>
      <c r="BX108" s="24">
        <v>-3.6646699999999997E-2</v>
      </c>
      <c r="BY108" s="24">
        <v>-7.1870400000000001E-2</v>
      </c>
      <c r="BZ108" s="24">
        <v>-0.1009289</v>
      </c>
      <c r="CA108" s="24">
        <v>-0.1288474</v>
      </c>
      <c r="CB108" s="24">
        <v>-0.15222050000000001</v>
      </c>
      <c r="CC108" s="24">
        <v>-0.14220070000000001</v>
      </c>
      <c r="CD108" s="24">
        <v>-0.1239094</v>
      </c>
      <c r="CE108" s="24">
        <v>-8.2975699999999999E-2</v>
      </c>
      <c r="CF108" s="24">
        <v>-5.3464600000000001E-2</v>
      </c>
      <c r="CG108" s="24">
        <v>-4.0377000000000003E-2</v>
      </c>
      <c r="CH108" s="24">
        <v>-9.6839999999999999E-3</v>
      </c>
      <c r="CI108" s="24">
        <v>1.36416E-2</v>
      </c>
      <c r="CJ108" s="24">
        <v>4.6285300000000001E-2</v>
      </c>
      <c r="CK108" s="24">
        <v>8.8944700000000002E-2</v>
      </c>
      <c r="CL108" s="24">
        <v>0.1166002</v>
      </c>
      <c r="CM108" s="24">
        <v>0.1216025</v>
      </c>
      <c r="CN108" s="24">
        <v>0.1220622</v>
      </c>
      <c r="CO108" s="24">
        <v>9.7832699999999995E-2</v>
      </c>
      <c r="CP108" s="24">
        <v>8.3378900000000006E-2</v>
      </c>
      <c r="CQ108" s="24">
        <v>3.6944900000000003E-2</v>
      </c>
      <c r="CR108" s="24">
        <v>7.5838000000000003E-2</v>
      </c>
      <c r="CS108" s="24">
        <v>7.8292299999999995E-2</v>
      </c>
      <c r="CT108" s="24">
        <v>5.7307200000000003E-2</v>
      </c>
      <c r="CU108" s="24">
        <v>5.2748999999999999E-3</v>
      </c>
      <c r="CV108" s="24">
        <v>-1.78151E-2</v>
      </c>
      <c r="CW108" s="24">
        <v>-5.1803399999999999E-2</v>
      </c>
      <c r="CX108" s="24">
        <v>-8.1490000000000007E-2</v>
      </c>
      <c r="CY108" s="24">
        <v>-0.1064918</v>
      </c>
      <c r="CZ108" s="24">
        <v>-0.13060060000000001</v>
      </c>
      <c r="DA108" s="24">
        <v>-0.12204329999999999</v>
      </c>
      <c r="DB108" s="24">
        <v>-0.1041927</v>
      </c>
      <c r="DC108" s="24">
        <v>-6.6399100000000003E-2</v>
      </c>
      <c r="DD108" s="24">
        <v>-3.7619100000000003E-2</v>
      </c>
      <c r="DE108" s="24">
        <v>-2.5562700000000001E-2</v>
      </c>
      <c r="DF108" s="24">
        <v>5.9049999999999997E-3</v>
      </c>
      <c r="DG108" s="24">
        <v>3.0424900000000001E-2</v>
      </c>
      <c r="DH108" s="24">
        <v>6.3161300000000004E-2</v>
      </c>
      <c r="DI108" s="24">
        <v>0.1088218</v>
      </c>
      <c r="DJ108" s="24">
        <v>0.1365074</v>
      </c>
      <c r="DK108" s="24">
        <v>0.1410902</v>
      </c>
      <c r="DL108" s="24">
        <v>0.14176630000000001</v>
      </c>
      <c r="DM108" s="24">
        <v>0.1184563</v>
      </c>
      <c r="DN108" s="24">
        <v>0.10257960000000001</v>
      </c>
      <c r="DO108" s="24">
        <v>5.6021700000000001E-2</v>
      </c>
      <c r="DP108" s="24">
        <v>9.4118999999999994E-2</v>
      </c>
      <c r="DQ108" s="24">
        <v>9.7740300000000002E-2</v>
      </c>
      <c r="DR108" s="24">
        <v>7.7373300000000006E-2</v>
      </c>
      <c r="DS108" s="24">
        <v>2.4981799999999998E-2</v>
      </c>
      <c r="DT108" s="24">
        <v>1.0165E-3</v>
      </c>
      <c r="DU108" s="24">
        <v>-3.1736500000000001E-2</v>
      </c>
      <c r="DV108" s="24">
        <v>-6.2051099999999998E-2</v>
      </c>
      <c r="DW108" s="24">
        <v>-7.4213899999999999E-2</v>
      </c>
      <c r="DX108" s="24">
        <v>-9.9384899999999998E-2</v>
      </c>
      <c r="DY108" s="24">
        <v>-9.29392E-2</v>
      </c>
      <c r="DZ108" s="24">
        <v>-7.5724899999999998E-2</v>
      </c>
      <c r="EA108" s="24">
        <v>-4.2465099999999999E-2</v>
      </c>
      <c r="EB108" s="24">
        <v>-1.4740700000000001E-2</v>
      </c>
      <c r="EC108" s="24">
        <v>-4.1730999999999999E-3</v>
      </c>
      <c r="ED108" s="24">
        <v>2.84131E-2</v>
      </c>
      <c r="EE108" s="24">
        <v>5.4657299999999999E-2</v>
      </c>
      <c r="EF108" s="24">
        <v>8.7527599999999997E-2</v>
      </c>
      <c r="EG108" s="24">
        <v>0.13752130000000001</v>
      </c>
      <c r="EH108" s="24">
        <v>0.16525020000000001</v>
      </c>
      <c r="EI108" s="24">
        <v>0.1692274</v>
      </c>
      <c r="EJ108" s="24">
        <v>0.1702159</v>
      </c>
      <c r="EK108" s="24">
        <v>0.14823330000000001</v>
      </c>
      <c r="EL108" s="24">
        <v>0.13030240000000001</v>
      </c>
      <c r="EM108" s="24">
        <v>8.3565600000000004E-2</v>
      </c>
      <c r="EN108" s="24">
        <v>0.1205138</v>
      </c>
      <c r="EO108" s="24">
        <v>0.12582019999999999</v>
      </c>
      <c r="EP108" s="24">
        <v>0.1063456</v>
      </c>
      <c r="EQ108" s="24">
        <v>5.3435499999999997E-2</v>
      </c>
      <c r="ER108" s="24">
        <v>2.82064E-2</v>
      </c>
      <c r="ES108" s="24">
        <v>-2.7629999999999998E-3</v>
      </c>
      <c r="ET108" s="24">
        <v>-3.3984500000000001E-2</v>
      </c>
      <c r="EU108" s="24">
        <v>54.398850000000003</v>
      </c>
      <c r="EV108" s="24">
        <v>54.059570000000001</v>
      </c>
      <c r="EW108" s="24">
        <v>53.65155</v>
      </c>
      <c r="EX108" s="24">
        <v>53.381590000000003</v>
      </c>
      <c r="EY108" s="24">
        <v>53.021009999999997</v>
      </c>
      <c r="EZ108" s="24">
        <v>52.941589999999998</v>
      </c>
      <c r="FA108" s="24">
        <v>52.630830000000003</v>
      </c>
      <c r="FB108" s="24">
        <v>52.686999999999998</v>
      </c>
      <c r="FC108" s="24">
        <v>55.233789999999999</v>
      </c>
      <c r="FD108" s="24">
        <v>58.320650000000001</v>
      </c>
      <c r="FE108" s="24">
        <v>61.319279999999999</v>
      </c>
      <c r="FF108" s="24">
        <v>63.064909999999998</v>
      </c>
      <c r="FG108" s="24">
        <v>63.884480000000003</v>
      </c>
      <c r="FH108" s="24">
        <v>63.851260000000003</v>
      </c>
      <c r="FI108" s="24">
        <v>63.390900000000002</v>
      </c>
      <c r="FJ108" s="24">
        <v>63.049460000000003</v>
      </c>
      <c r="FK108" s="24">
        <v>62.548949999999998</v>
      </c>
      <c r="FL108" s="24">
        <v>60.780799999999999</v>
      </c>
      <c r="FM108" s="24">
        <v>58.750689999999999</v>
      </c>
      <c r="FN108" s="24">
        <v>57.651989999999998</v>
      </c>
      <c r="FO108" s="24">
        <v>56.586350000000003</v>
      </c>
      <c r="FP108" s="24">
        <v>55.898919999999997</v>
      </c>
      <c r="FQ108" s="24">
        <v>55.346499999999999</v>
      </c>
      <c r="FR108" s="24">
        <v>54.959569999999999</v>
      </c>
      <c r="FS108" s="24">
        <v>0.50802029999999998</v>
      </c>
      <c r="FT108" s="24">
        <v>2.21125E-2</v>
      </c>
      <c r="FU108" s="24">
        <v>3.1397000000000001E-2</v>
      </c>
    </row>
    <row r="109" spans="1:177" x14ac:dyDescent="0.2">
      <c r="A109" s="14" t="s">
        <v>228</v>
      </c>
      <c r="B109" s="14" t="s">
        <v>0</v>
      </c>
      <c r="C109" s="14" t="s">
        <v>225</v>
      </c>
      <c r="D109" s="36" t="s">
        <v>239</v>
      </c>
      <c r="E109" s="25" t="s">
        <v>221</v>
      </c>
      <c r="F109" s="25">
        <v>1454</v>
      </c>
      <c r="G109" s="24">
        <v>0.89366290000000004</v>
      </c>
      <c r="H109" s="24">
        <v>0.82592169999999998</v>
      </c>
      <c r="I109" s="24">
        <v>0.80025820000000003</v>
      </c>
      <c r="J109" s="24">
        <v>0.7940372</v>
      </c>
      <c r="K109" s="24">
        <v>0.82763640000000005</v>
      </c>
      <c r="L109" s="24">
        <v>0.92191489999999998</v>
      </c>
      <c r="M109" s="24">
        <v>1.094311</v>
      </c>
      <c r="N109" s="24">
        <v>1.091391</v>
      </c>
      <c r="O109" s="24">
        <v>0.96906829999999999</v>
      </c>
      <c r="P109" s="24">
        <v>0.95022479999999998</v>
      </c>
      <c r="Q109" s="24">
        <v>0.89348380000000005</v>
      </c>
      <c r="R109" s="24">
        <v>0.8916866</v>
      </c>
      <c r="S109" s="24">
        <v>0.87413039999999997</v>
      </c>
      <c r="T109" s="24">
        <v>0.84995209999999999</v>
      </c>
      <c r="U109" s="24">
        <v>0.85753179999999996</v>
      </c>
      <c r="V109" s="24">
        <v>0.91309830000000003</v>
      </c>
      <c r="W109" s="24">
        <v>1.0227790000000001</v>
      </c>
      <c r="X109" s="24">
        <v>1.2690809999999999</v>
      </c>
      <c r="Y109" s="24">
        <v>1.5049969999999999</v>
      </c>
      <c r="Z109" s="24">
        <v>1.5358499999999999</v>
      </c>
      <c r="AA109" s="24">
        <v>1.4694860000000001</v>
      </c>
      <c r="AB109" s="24">
        <v>1.369299</v>
      </c>
      <c r="AC109" s="24">
        <v>1.194347</v>
      </c>
      <c r="AD109" s="24">
        <v>1.0294019999999999</v>
      </c>
      <c r="AE109" s="24">
        <v>2.2843E-3</v>
      </c>
      <c r="AF109" s="24">
        <v>3.6476E-3</v>
      </c>
      <c r="AG109" s="24">
        <v>8.0482999999999996E-3</v>
      </c>
      <c r="AH109" s="24">
        <v>-1.06622E-2</v>
      </c>
      <c r="AI109" s="24">
        <v>-1.36574E-2</v>
      </c>
      <c r="AJ109" s="24">
        <v>-3.0836800000000001E-2</v>
      </c>
      <c r="AK109" s="24">
        <v>-1.14579E-2</v>
      </c>
      <c r="AL109" s="24">
        <v>2.5553200000000002E-2</v>
      </c>
      <c r="AM109" s="24">
        <v>-9.3869999999999995E-3</v>
      </c>
      <c r="AN109" s="24">
        <v>1.29599E-2</v>
      </c>
      <c r="AO109" s="24">
        <v>-1.7151699999999999E-2</v>
      </c>
      <c r="AP109" s="24">
        <v>-4.1929000000000003E-3</v>
      </c>
      <c r="AQ109" s="24">
        <v>1.1003E-3</v>
      </c>
      <c r="AR109" s="24">
        <v>-1.0973000000000001E-3</v>
      </c>
      <c r="AS109" s="24">
        <v>1.15052E-2</v>
      </c>
      <c r="AT109" s="24">
        <v>2.8525600000000002E-2</v>
      </c>
      <c r="AU109" s="24">
        <v>5.0708799999999998E-2</v>
      </c>
      <c r="AV109" s="24">
        <v>6.9620399999999999E-2</v>
      </c>
      <c r="AW109" s="24">
        <v>6.5787300000000007E-2</v>
      </c>
      <c r="AX109" s="24">
        <v>6.3841800000000004E-2</v>
      </c>
      <c r="AY109" s="24">
        <v>2.3779999999999999E-2</v>
      </c>
      <c r="AZ109" s="24">
        <v>3.1591099999999997E-2</v>
      </c>
      <c r="BA109" s="24">
        <v>-1.6536000000000001E-3</v>
      </c>
      <c r="BB109" s="24">
        <v>1.07749E-2</v>
      </c>
      <c r="BC109" s="24">
        <v>2.1810699999999999E-2</v>
      </c>
      <c r="BD109" s="24">
        <v>2.26138E-2</v>
      </c>
      <c r="BE109" s="24">
        <v>2.70881E-2</v>
      </c>
      <c r="BF109" s="24">
        <v>9.3863999999999996E-3</v>
      </c>
      <c r="BG109" s="24">
        <v>6.0749999999999997E-3</v>
      </c>
      <c r="BH109" s="24">
        <v>-9.1862000000000003E-3</v>
      </c>
      <c r="BI109" s="24">
        <v>9.9331999999999997E-3</v>
      </c>
      <c r="BJ109" s="24">
        <v>4.4573500000000002E-2</v>
      </c>
      <c r="BK109" s="24">
        <v>1.0211400000000001E-2</v>
      </c>
      <c r="BL109" s="24">
        <v>3.2729000000000001E-2</v>
      </c>
      <c r="BM109" s="24">
        <v>1.3002999999999999E-3</v>
      </c>
      <c r="BN109" s="24">
        <v>1.34366E-2</v>
      </c>
      <c r="BO109" s="24">
        <v>1.7649999999999999E-2</v>
      </c>
      <c r="BP109" s="24">
        <v>1.50703E-2</v>
      </c>
      <c r="BQ109" s="24">
        <v>2.8491599999999999E-2</v>
      </c>
      <c r="BR109" s="24">
        <v>4.6900900000000002E-2</v>
      </c>
      <c r="BS109" s="24">
        <v>6.8074599999999999E-2</v>
      </c>
      <c r="BT109" s="24">
        <v>8.8428900000000005E-2</v>
      </c>
      <c r="BU109" s="24">
        <v>8.6890400000000007E-2</v>
      </c>
      <c r="BV109" s="24">
        <v>8.5111400000000004E-2</v>
      </c>
      <c r="BW109" s="24">
        <v>4.4210699999999999E-2</v>
      </c>
      <c r="BX109" s="24">
        <v>5.1321100000000001E-2</v>
      </c>
      <c r="BY109" s="24">
        <v>1.83871E-2</v>
      </c>
      <c r="BZ109" s="24">
        <v>3.00623E-2</v>
      </c>
      <c r="CA109" s="24">
        <v>3.5334699999999997E-2</v>
      </c>
      <c r="CB109" s="24">
        <v>3.5749700000000002E-2</v>
      </c>
      <c r="CC109" s="24">
        <v>4.0274999999999998E-2</v>
      </c>
      <c r="CD109" s="24">
        <v>2.3271900000000002E-2</v>
      </c>
      <c r="CE109" s="24">
        <v>1.9741499999999999E-2</v>
      </c>
      <c r="CF109" s="24">
        <v>5.8089999999999999E-3</v>
      </c>
      <c r="CG109" s="24">
        <v>2.4748699999999998E-2</v>
      </c>
      <c r="CH109" s="24">
        <v>5.7747E-2</v>
      </c>
      <c r="CI109" s="24">
        <v>2.37851E-2</v>
      </c>
      <c r="CJ109" s="24">
        <v>4.6420900000000001E-2</v>
      </c>
      <c r="CK109" s="24">
        <v>1.40801E-2</v>
      </c>
      <c r="CL109" s="24">
        <v>2.5646700000000001E-2</v>
      </c>
      <c r="CM109" s="24">
        <v>2.9112200000000001E-2</v>
      </c>
      <c r="CN109" s="24">
        <v>2.62679E-2</v>
      </c>
      <c r="CO109" s="24">
        <v>4.0256300000000002E-2</v>
      </c>
      <c r="CP109" s="24">
        <v>5.96275E-2</v>
      </c>
      <c r="CQ109" s="24">
        <v>8.0102199999999998E-2</v>
      </c>
      <c r="CR109" s="24">
        <v>0.10145560000000001</v>
      </c>
      <c r="CS109" s="24">
        <v>0.10150629999999999</v>
      </c>
      <c r="CT109" s="24">
        <v>9.9842600000000004E-2</v>
      </c>
      <c r="CU109" s="24">
        <v>5.8361000000000003E-2</v>
      </c>
      <c r="CV109" s="24">
        <v>6.4986100000000005E-2</v>
      </c>
      <c r="CW109" s="24">
        <v>3.22671E-2</v>
      </c>
      <c r="CX109" s="24">
        <v>4.3420800000000002E-2</v>
      </c>
      <c r="CY109" s="24">
        <v>4.8858699999999998E-2</v>
      </c>
      <c r="CZ109" s="24">
        <v>4.8885600000000001E-2</v>
      </c>
      <c r="DA109" s="24">
        <v>5.34619E-2</v>
      </c>
      <c r="DB109" s="24">
        <v>3.7157500000000003E-2</v>
      </c>
      <c r="DC109" s="24">
        <v>3.3408E-2</v>
      </c>
      <c r="DD109" s="24">
        <v>2.0804099999999999E-2</v>
      </c>
      <c r="DE109" s="24">
        <v>3.9564099999999998E-2</v>
      </c>
      <c r="DF109" s="24">
        <v>7.0920399999999995E-2</v>
      </c>
      <c r="DG109" s="24">
        <v>3.7358799999999998E-2</v>
      </c>
      <c r="DH109" s="24">
        <v>6.0112899999999997E-2</v>
      </c>
      <c r="DI109" s="24">
        <v>2.6859899999999999E-2</v>
      </c>
      <c r="DJ109" s="24">
        <v>3.7856800000000003E-2</v>
      </c>
      <c r="DK109" s="24">
        <v>4.0574499999999999E-2</v>
      </c>
      <c r="DL109" s="24">
        <v>3.7465499999999999E-2</v>
      </c>
      <c r="DM109" s="24">
        <v>5.2020999999999998E-2</v>
      </c>
      <c r="DN109" s="24">
        <v>7.2354100000000005E-2</v>
      </c>
      <c r="DO109" s="24">
        <v>9.2129699999999995E-2</v>
      </c>
      <c r="DP109" s="24">
        <v>0.1144823</v>
      </c>
      <c r="DQ109" s="24">
        <v>0.11612219999999999</v>
      </c>
      <c r="DR109" s="24">
        <v>0.11457390000000001</v>
      </c>
      <c r="DS109" s="24">
        <v>7.2511300000000001E-2</v>
      </c>
      <c r="DT109" s="24">
        <v>7.8651100000000002E-2</v>
      </c>
      <c r="DU109" s="24">
        <v>4.6147199999999999E-2</v>
      </c>
      <c r="DV109" s="24">
        <v>5.6779200000000002E-2</v>
      </c>
      <c r="DW109" s="24">
        <v>6.8385100000000004E-2</v>
      </c>
      <c r="DX109" s="24">
        <v>6.7851700000000001E-2</v>
      </c>
      <c r="DY109" s="24">
        <v>7.2501700000000002E-2</v>
      </c>
      <c r="DZ109" s="24">
        <v>5.7206E-2</v>
      </c>
      <c r="EA109" s="24">
        <v>5.3140300000000001E-2</v>
      </c>
      <c r="EB109" s="24">
        <v>4.2454699999999998E-2</v>
      </c>
      <c r="EC109" s="24">
        <v>6.0955299999999997E-2</v>
      </c>
      <c r="ED109" s="24">
        <v>8.9940699999999998E-2</v>
      </c>
      <c r="EE109" s="24">
        <v>5.6957099999999997E-2</v>
      </c>
      <c r="EF109" s="24">
        <v>7.9881999999999995E-2</v>
      </c>
      <c r="EG109" s="24">
        <v>4.5311799999999999E-2</v>
      </c>
      <c r="EH109" s="24">
        <v>5.5486199999999999E-2</v>
      </c>
      <c r="EI109" s="24">
        <v>5.71242E-2</v>
      </c>
      <c r="EJ109" s="24">
        <v>5.3633E-2</v>
      </c>
      <c r="EK109" s="24">
        <v>6.9007399999999997E-2</v>
      </c>
      <c r="EL109" s="24">
        <v>9.0729299999999999E-2</v>
      </c>
      <c r="EM109" s="24">
        <v>0.1094956</v>
      </c>
      <c r="EN109" s="24">
        <v>0.13329079999999999</v>
      </c>
      <c r="EO109" s="24">
        <v>0.13722529999999999</v>
      </c>
      <c r="EP109" s="24">
        <v>0.13584350000000001</v>
      </c>
      <c r="EQ109" s="24">
        <v>9.29421E-2</v>
      </c>
      <c r="ER109" s="24">
        <v>9.8381200000000002E-2</v>
      </c>
      <c r="ES109" s="24">
        <v>6.6187899999999994E-2</v>
      </c>
      <c r="ET109" s="24">
        <v>7.6066599999999998E-2</v>
      </c>
      <c r="EU109" s="24">
        <v>51.419199999999996</v>
      </c>
      <c r="EV109" s="24">
        <v>50.839089999999999</v>
      </c>
      <c r="EW109" s="24">
        <v>50.572029999999998</v>
      </c>
      <c r="EX109" s="24">
        <v>50.25938</v>
      </c>
      <c r="EY109" s="24">
        <v>49.642249999999997</v>
      </c>
      <c r="EZ109" s="24">
        <v>49.533920000000002</v>
      </c>
      <c r="FA109" s="24">
        <v>49.458889999999997</v>
      </c>
      <c r="FB109" s="24">
        <v>49.531759999999998</v>
      </c>
      <c r="FC109" s="24">
        <v>52.45288</v>
      </c>
      <c r="FD109" s="24">
        <v>56.368389999999998</v>
      </c>
      <c r="FE109" s="24">
        <v>60.336579999999998</v>
      </c>
      <c r="FF109" s="24">
        <v>62.893450000000001</v>
      </c>
      <c r="FG109" s="24">
        <v>64.134320000000002</v>
      </c>
      <c r="FH109" s="24">
        <v>64.63082</v>
      </c>
      <c r="FI109" s="24">
        <v>64.503990000000002</v>
      </c>
      <c r="FJ109" s="24">
        <v>63.804630000000003</v>
      </c>
      <c r="FK109" s="24">
        <v>62.945839999999997</v>
      </c>
      <c r="FL109" s="24">
        <v>60.831710000000001</v>
      </c>
      <c r="FM109" s="24">
        <v>58.080550000000002</v>
      </c>
      <c r="FN109" s="24">
        <v>56.40305</v>
      </c>
      <c r="FO109" s="24">
        <v>54.862929999999999</v>
      </c>
      <c r="FP109" s="24">
        <v>53.705370000000002</v>
      </c>
      <c r="FQ109" s="24">
        <v>52.813389999999998</v>
      </c>
      <c r="FR109" s="24">
        <v>52.208660000000002</v>
      </c>
      <c r="FS109" s="24">
        <v>0.40388970000000002</v>
      </c>
      <c r="FT109" s="24">
        <v>1.68232E-2</v>
      </c>
      <c r="FU109" s="24">
        <v>2.1104899999999999E-2</v>
      </c>
    </row>
    <row r="110" spans="1:177" x14ac:dyDescent="0.2">
      <c r="A110" s="14" t="s">
        <v>228</v>
      </c>
      <c r="B110" s="14" t="s">
        <v>0</v>
      </c>
      <c r="C110" s="14" t="s">
        <v>225</v>
      </c>
      <c r="D110" s="36" t="s">
        <v>240</v>
      </c>
      <c r="E110" s="25" t="s">
        <v>219</v>
      </c>
      <c r="F110" s="25">
        <v>3251</v>
      </c>
      <c r="G110" s="24">
        <v>2.0336430000000001</v>
      </c>
      <c r="H110" s="24">
        <v>1.8380069999999999</v>
      </c>
      <c r="I110" s="24">
        <v>1.76779</v>
      </c>
      <c r="J110" s="24">
        <v>1.7273860000000001</v>
      </c>
      <c r="K110" s="24">
        <v>1.769838</v>
      </c>
      <c r="L110" s="24">
        <v>1.9663520000000001</v>
      </c>
      <c r="M110" s="24">
        <v>2.3256960000000002</v>
      </c>
      <c r="N110" s="24">
        <v>2.476337</v>
      </c>
      <c r="O110" s="24">
        <v>2.3487149999999999</v>
      </c>
      <c r="P110" s="24">
        <v>2.283801</v>
      </c>
      <c r="Q110" s="24">
        <v>2.1990460000000001</v>
      </c>
      <c r="R110" s="24">
        <v>2.1700050000000002</v>
      </c>
      <c r="S110" s="24">
        <v>2.1138219999999999</v>
      </c>
      <c r="T110" s="24">
        <v>2.0897709999999998</v>
      </c>
      <c r="U110" s="24">
        <v>2.0864729999999998</v>
      </c>
      <c r="V110" s="24">
        <v>2.150442</v>
      </c>
      <c r="W110" s="24">
        <v>2.4155180000000001</v>
      </c>
      <c r="X110" s="24">
        <v>3.0833029999999999</v>
      </c>
      <c r="Y110" s="24">
        <v>3.5127760000000001</v>
      </c>
      <c r="Z110" s="24">
        <v>3.5227469999999999</v>
      </c>
      <c r="AA110" s="24">
        <v>3.399629</v>
      </c>
      <c r="AB110" s="24">
        <v>3.163144</v>
      </c>
      <c r="AC110" s="24">
        <v>2.7777440000000002</v>
      </c>
      <c r="AD110" s="24">
        <v>2.343334</v>
      </c>
      <c r="AE110" s="24">
        <v>-0.1809587</v>
      </c>
      <c r="AF110" s="24">
        <v>-0.2240356</v>
      </c>
      <c r="AG110" s="24">
        <v>-0.19391059999999999</v>
      </c>
      <c r="AH110" s="24">
        <v>-0.19542309999999999</v>
      </c>
      <c r="AI110" s="24">
        <v>-0.16609389999999999</v>
      </c>
      <c r="AJ110" s="24">
        <v>-0.15895339999999999</v>
      </c>
      <c r="AK110" s="24">
        <v>-8.4428900000000001E-2</v>
      </c>
      <c r="AL110" s="24">
        <v>-2.6327699999999999E-2</v>
      </c>
      <c r="AM110" s="24">
        <v>9.366E-4</v>
      </c>
      <c r="AN110" s="24">
        <v>2.58731E-2</v>
      </c>
      <c r="AO110" s="24">
        <v>2.0658900000000001E-2</v>
      </c>
      <c r="AP110" s="24">
        <v>6.0573799999999997E-2</v>
      </c>
      <c r="AQ110" s="24">
        <v>2.34802E-2</v>
      </c>
      <c r="AR110" s="24">
        <v>4.8974499999999997E-2</v>
      </c>
      <c r="AS110" s="24">
        <v>4.63907E-2</v>
      </c>
      <c r="AT110" s="24">
        <v>1.8151899999999999E-2</v>
      </c>
      <c r="AU110" s="24">
        <v>2.1341300000000001E-2</v>
      </c>
      <c r="AV110" s="24">
        <v>6.3969499999999999E-2</v>
      </c>
      <c r="AW110" s="24">
        <v>2.93338E-2</v>
      </c>
      <c r="AX110" s="24">
        <v>-2.8878299999999999E-2</v>
      </c>
      <c r="AY110" s="24">
        <v>-8.3440700000000007E-2</v>
      </c>
      <c r="AZ110" s="24">
        <v>-7.2412599999999994E-2</v>
      </c>
      <c r="BA110" s="24">
        <v>-0.1036102</v>
      </c>
      <c r="BB110" s="24">
        <v>-0.138373</v>
      </c>
      <c r="BC110" s="24">
        <v>-0.13541539999999999</v>
      </c>
      <c r="BD110" s="24">
        <v>-0.17800350000000001</v>
      </c>
      <c r="BE110" s="24">
        <v>-0.14903649999999999</v>
      </c>
      <c r="BF110" s="24">
        <v>-0.15067359999999999</v>
      </c>
      <c r="BG110" s="24">
        <v>-0.1255047</v>
      </c>
      <c r="BH110" s="24">
        <v>-0.11951050000000001</v>
      </c>
      <c r="BI110" s="24">
        <v>-5.0214000000000002E-2</v>
      </c>
      <c r="BJ110" s="24">
        <v>6.1018000000000001E-3</v>
      </c>
      <c r="BK110" s="24">
        <v>3.5000000000000003E-2</v>
      </c>
      <c r="BL110" s="24">
        <v>5.7654200000000003E-2</v>
      </c>
      <c r="BM110" s="24">
        <v>5.1967199999999998E-2</v>
      </c>
      <c r="BN110" s="24">
        <v>9.1441999999999996E-2</v>
      </c>
      <c r="BO110" s="24">
        <v>5.3096400000000002E-2</v>
      </c>
      <c r="BP110" s="24">
        <v>7.8435900000000003E-2</v>
      </c>
      <c r="BQ110" s="24">
        <v>7.6765700000000006E-2</v>
      </c>
      <c r="BR110" s="24">
        <v>4.6542899999999998E-2</v>
      </c>
      <c r="BS110" s="24">
        <v>5.0033000000000001E-2</v>
      </c>
      <c r="BT110" s="24">
        <v>9.4106700000000001E-2</v>
      </c>
      <c r="BU110" s="24">
        <v>6.6905800000000001E-2</v>
      </c>
      <c r="BV110" s="24">
        <v>1.4126E-2</v>
      </c>
      <c r="BW110" s="24">
        <v>-4.0633599999999999E-2</v>
      </c>
      <c r="BX110" s="24">
        <v>-2.9870500000000001E-2</v>
      </c>
      <c r="BY110" s="24">
        <v>-6.0454500000000001E-2</v>
      </c>
      <c r="BZ110" s="24">
        <v>-9.5796300000000001E-2</v>
      </c>
      <c r="CA110" s="24">
        <v>-0.1038722</v>
      </c>
      <c r="CB110" s="24">
        <v>-0.1461218</v>
      </c>
      <c r="CC110" s="24">
        <v>-0.1179568</v>
      </c>
      <c r="CD110" s="24">
        <v>-0.1196803</v>
      </c>
      <c r="CE110" s="24">
        <v>-9.7392800000000002E-2</v>
      </c>
      <c r="CF110" s="24">
        <v>-9.21926E-2</v>
      </c>
      <c r="CG110" s="24">
        <v>-2.6516999999999999E-2</v>
      </c>
      <c r="CH110" s="24">
        <v>2.8562400000000002E-2</v>
      </c>
      <c r="CI110" s="24">
        <v>5.85923E-2</v>
      </c>
      <c r="CJ110" s="24">
        <v>7.9665799999999995E-2</v>
      </c>
      <c r="CK110" s="24">
        <v>7.36512E-2</v>
      </c>
      <c r="CL110" s="24">
        <v>0.1128212</v>
      </c>
      <c r="CM110" s="24">
        <v>7.3608499999999993E-2</v>
      </c>
      <c r="CN110" s="24">
        <v>9.8840800000000006E-2</v>
      </c>
      <c r="CO110" s="24">
        <v>9.7803299999999996E-2</v>
      </c>
      <c r="CP110" s="24">
        <v>6.6206399999999999E-2</v>
      </c>
      <c r="CQ110" s="24">
        <v>6.99047E-2</v>
      </c>
      <c r="CR110" s="24">
        <v>0.1149797</v>
      </c>
      <c r="CS110" s="24">
        <v>9.29281E-2</v>
      </c>
      <c r="CT110" s="24">
        <v>4.3910499999999998E-2</v>
      </c>
      <c r="CU110" s="24">
        <v>-1.09855E-2</v>
      </c>
      <c r="CV110" s="24">
        <v>-4.059E-4</v>
      </c>
      <c r="CW110" s="24">
        <v>-3.0565100000000001E-2</v>
      </c>
      <c r="CX110" s="24">
        <v>-6.6307699999999997E-2</v>
      </c>
      <c r="CY110" s="24">
        <v>-7.2329099999999993E-2</v>
      </c>
      <c r="CZ110" s="24">
        <v>-0.1142402</v>
      </c>
      <c r="DA110" s="24">
        <v>-8.6877099999999999E-2</v>
      </c>
      <c r="DB110" s="24">
        <v>-8.8686899999999999E-2</v>
      </c>
      <c r="DC110" s="24">
        <v>-6.9280800000000003E-2</v>
      </c>
      <c r="DD110" s="24">
        <v>-6.4874600000000004E-2</v>
      </c>
      <c r="DE110" s="24">
        <v>-2.8199000000000002E-3</v>
      </c>
      <c r="DF110" s="24">
        <v>5.1022999999999999E-2</v>
      </c>
      <c r="DG110" s="24">
        <v>8.2184599999999997E-2</v>
      </c>
      <c r="DH110" s="24">
        <v>0.1016773</v>
      </c>
      <c r="DI110" s="24">
        <v>9.5335199999999995E-2</v>
      </c>
      <c r="DJ110" s="24">
        <v>0.1342004</v>
      </c>
      <c r="DK110" s="24">
        <v>9.4120599999999999E-2</v>
      </c>
      <c r="DL110" s="24">
        <v>0.1192457</v>
      </c>
      <c r="DM110" s="24">
        <v>0.1188409</v>
      </c>
      <c r="DN110" s="24">
        <v>8.5869899999999999E-2</v>
      </c>
      <c r="DO110" s="24">
        <v>8.9776400000000006E-2</v>
      </c>
      <c r="DP110" s="24">
        <v>0.13585269999999999</v>
      </c>
      <c r="DQ110" s="24">
        <v>0.11895029999999999</v>
      </c>
      <c r="DR110" s="24">
        <v>7.3695099999999999E-2</v>
      </c>
      <c r="DS110" s="24">
        <v>1.8662600000000001E-2</v>
      </c>
      <c r="DT110" s="24">
        <v>2.90586E-2</v>
      </c>
      <c r="DU110" s="24">
        <v>-6.757E-4</v>
      </c>
      <c r="DV110" s="24">
        <v>-3.6819200000000003E-2</v>
      </c>
      <c r="DW110" s="24">
        <v>-2.6785799999999998E-2</v>
      </c>
      <c r="DX110" s="24">
        <v>-6.8208099999999994E-2</v>
      </c>
      <c r="DY110" s="24">
        <v>-4.2002999999999999E-2</v>
      </c>
      <c r="DZ110" s="24">
        <v>-4.3937400000000001E-2</v>
      </c>
      <c r="EA110" s="24">
        <v>-2.8691600000000001E-2</v>
      </c>
      <c r="EB110" s="24">
        <v>-2.5431700000000002E-2</v>
      </c>
      <c r="EC110" s="24">
        <v>3.1394999999999999E-2</v>
      </c>
      <c r="ED110" s="24">
        <v>8.3452600000000002E-2</v>
      </c>
      <c r="EE110" s="24">
        <v>0.11624809999999999</v>
      </c>
      <c r="EF110" s="24">
        <v>0.13345850000000001</v>
      </c>
      <c r="EG110" s="24">
        <v>0.12664339999999999</v>
      </c>
      <c r="EH110" s="24">
        <v>0.16506860000000001</v>
      </c>
      <c r="EI110" s="24">
        <v>0.12373679999999999</v>
      </c>
      <c r="EJ110" s="24">
        <v>0.14870710000000001</v>
      </c>
      <c r="EK110" s="24">
        <v>0.14921590000000001</v>
      </c>
      <c r="EL110" s="24">
        <v>0.1142609</v>
      </c>
      <c r="EM110" s="24">
        <v>0.11846810000000001</v>
      </c>
      <c r="EN110" s="24">
        <v>0.16599</v>
      </c>
      <c r="EO110" s="24">
        <v>0.1565223</v>
      </c>
      <c r="EP110" s="24">
        <v>0.11669930000000001</v>
      </c>
      <c r="EQ110" s="24">
        <v>6.1469599999999999E-2</v>
      </c>
      <c r="ER110" s="24">
        <v>7.1600800000000006E-2</v>
      </c>
      <c r="ES110" s="24">
        <v>4.2479999999999997E-2</v>
      </c>
      <c r="ET110" s="24">
        <v>5.7574999999999996E-3</v>
      </c>
      <c r="EU110" s="24">
        <v>51.519289999999998</v>
      </c>
      <c r="EV110" s="24">
        <v>50.994900000000001</v>
      </c>
      <c r="EW110" s="24">
        <v>50.592559999999999</v>
      </c>
      <c r="EX110" s="24">
        <v>50.34984</v>
      </c>
      <c r="EY110" s="24">
        <v>50.007759999999998</v>
      </c>
      <c r="EZ110" s="24">
        <v>49.628169999999997</v>
      </c>
      <c r="FA110" s="24">
        <v>49.364629999999998</v>
      </c>
      <c r="FB110" s="24">
        <v>49.540439999999997</v>
      </c>
      <c r="FC110" s="24">
        <v>51.383360000000003</v>
      </c>
      <c r="FD110" s="24">
        <v>54.301650000000002</v>
      </c>
      <c r="FE110" s="24">
        <v>56.970579999999998</v>
      </c>
      <c r="FF110" s="24">
        <v>59.044939999999997</v>
      </c>
      <c r="FG110" s="24">
        <v>59.994529999999997</v>
      </c>
      <c r="FH110" s="24">
        <v>60.587060000000001</v>
      </c>
      <c r="FI110" s="24">
        <v>60.904780000000002</v>
      </c>
      <c r="FJ110" s="24">
        <v>60.328330000000001</v>
      </c>
      <c r="FK110" s="24">
        <v>59.286250000000003</v>
      </c>
      <c r="FL110" s="24">
        <v>57.608319999999999</v>
      </c>
      <c r="FM110" s="24">
        <v>55.738460000000003</v>
      </c>
      <c r="FN110" s="24">
        <v>54.464950000000002</v>
      </c>
      <c r="FO110" s="24">
        <v>53.435690000000001</v>
      </c>
      <c r="FP110" s="24">
        <v>52.690429999999999</v>
      </c>
      <c r="FQ110" s="24">
        <v>52.009569999999997</v>
      </c>
      <c r="FR110" s="24">
        <v>51.383319999999998</v>
      </c>
      <c r="FS110" s="24">
        <v>0.78749349999999996</v>
      </c>
      <c r="FT110" s="24">
        <v>2.93285E-2</v>
      </c>
      <c r="FU110" s="24">
        <v>4.0648499999999997E-2</v>
      </c>
    </row>
    <row r="111" spans="1:177" x14ac:dyDescent="0.2">
      <c r="A111" s="14" t="s">
        <v>228</v>
      </c>
      <c r="B111" s="14" t="s">
        <v>0</v>
      </c>
      <c r="C111" s="14" t="s">
        <v>225</v>
      </c>
      <c r="D111" s="36" t="s">
        <v>240</v>
      </c>
      <c r="E111" s="25" t="s">
        <v>220</v>
      </c>
      <c r="F111" s="25">
        <v>1891</v>
      </c>
      <c r="G111" s="24">
        <v>1.130674</v>
      </c>
      <c r="H111" s="24">
        <v>1.0222800000000001</v>
      </c>
      <c r="I111" s="24">
        <v>0.98335939999999999</v>
      </c>
      <c r="J111" s="24">
        <v>0.94288680000000002</v>
      </c>
      <c r="K111" s="24">
        <v>0.93885960000000002</v>
      </c>
      <c r="L111" s="24">
        <v>1.0501450000000001</v>
      </c>
      <c r="M111" s="24">
        <v>1.2243250000000001</v>
      </c>
      <c r="N111" s="24">
        <v>1.344676</v>
      </c>
      <c r="O111" s="24">
        <v>1.3139719999999999</v>
      </c>
      <c r="P111" s="24">
        <v>1.290718</v>
      </c>
      <c r="Q111" s="24">
        <v>1.270921</v>
      </c>
      <c r="R111" s="24">
        <v>1.2593840000000001</v>
      </c>
      <c r="S111" s="24">
        <v>1.2331030000000001</v>
      </c>
      <c r="T111" s="24">
        <v>1.203003</v>
      </c>
      <c r="U111" s="24">
        <v>1.2026060000000001</v>
      </c>
      <c r="V111" s="24">
        <v>1.2123489999999999</v>
      </c>
      <c r="W111" s="24">
        <v>1.3370230000000001</v>
      </c>
      <c r="X111" s="24">
        <v>1.715463</v>
      </c>
      <c r="Y111" s="24">
        <v>1.975031</v>
      </c>
      <c r="Z111" s="24">
        <v>1.9730700000000001</v>
      </c>
      <c r="AA111" s="24">
        <v>1.900555</v>
      </c>
      <c r="AB111" s="24">
        <v>1.765571</v>
      </c>
      <c r="AC111" s="24">
        <v>1.5566720000000001</v>
      </c>
      <c r="AD111" s="24">
        <v>1.301523</v>
      </c>
      <c r="AE111" s="24">
        <v>-0.19732540000000001</v>
      </c>
      <c r="AF111" s="24">
        <v>-0.22380240000000001</v>
      </c>
      <c r="AG111" s="24">
        <v>-0.1908107</v>
      </c>
      <c r="AH111" s="24">
        <v>-0.17990809999999999</v>
      </c>
      <c r="AI111" s="24">
        <v>-0.15395539999999999</v>
      </c>
      <c r="AJ111" s="24">
        <v>-0.12665750000000001</v>
      </c>
      <c r="AK111" s="24">
        <v>-0.11069420000000001</v>
      </c>
      <c r="AL111" s="24">
        <v>-6.6829299999999994E-2</v>
      </c>
      <c r="AM111" s="24">
        <v>-4.4776999999999997E-2</v>
      </c>
      <c r="AN111" s="24">
        <v>-1.38887E-2</v>
      </c>
      <c r="AO111" s="24">
        <v>1.78088E-2</v>
      </c>
      <c r="AP111" s="24">
        <v>5.8839599999999999E-2</v>
      </c>
      <c r="AQ111" s="24">
        <v>4.5115200000000001E-2</v>
      </c>
      <c r="AR111" s="24">
        <v>2.7869600000000001E-2</v>
      </c>
      <c r="AS111" s="24">
        <v>2.6878599999999999E-2</v>
      </c>
      <c r="AT111" s="24">
        <v>-9.6650000000000002E-4</v>
      </c>
      <c r="AU111" s="24">
        <v>-2.00965E-2</v>
      </c>
      <c r="AV111" s="24">
        <v>3.8953999999999998E-3</v>
      </c>
      <c r="AW111" s="24">
        <v>-1.47314E-2</v>
      </c>
      <c r="AX111" s="24">
        <v>-6.4255199999999998E-2</v>
      </c>
      <c r="AY111" s="24">
        <v>-0.1003198</v>
      </c>
      <c r="AZ111" s="24">
        <v>-0.11103929999999999</v>
      </c>
      <c r="BA111" s="24">
        <v>-0.1142513</v>
      </c>
      <c r="BB111" s="24">
        <v>-0.1497011</v>
      </c>
      <c r="BC111" s="24">
        <v>-0.15727650000000001</v>
      </c>
      <c r="BD111" s="24">
        <v>-0.1831545</v>
      </c>
      <c r="BE111" s="24">
        <v>-0.15118570000000001</v>
      </c>
      <c r="BF111" s="24">
        <v>-0.140988</v>
      </c>
      <c r="BG111" s="24">
        <v>-0.1206385</v>
      </c>
      <c r="BH111" s="24">
        <v>-9.4466999999999995E-2</v>
      </c>
      <c r="BI111" s="24">
        <v>-8.4915400000000002E-2</v>
      </c>
      <c r="BJ111" s="24">
        <v>-4.1920300000000001E-2</v>
      </c>
      <c r="BK111" s="24">
        <v>-1.8964000000000002E-2</v>
      </c>
      <c r="BL111" s="24">
        <v>1.07893E-2</v>
      </c>
      <c r="BM111" s="24">
        <v>4.2849999999999999E-2</v>
      </c>
      <c r="BN111" s="24">
        <v>8.41668E-2</v>
      </c>
      <c r="BO111" s="24">
        <v>6.90196E-2</v>
      </c>
      <c r="BP111" s="24">
        <v>5.1963500000000003E-2</v>
      </c>
      <c r="BQ111" s="24">
        <v>5.2132699999999997E-2</v>
      </c>
      <c r="BR111" s="24">
        <v>2.14144E-2</v>
      </c>
      <c r="BS111" s="24">
        <v>2.6427E-3</v>
      </c>
      <c r="BT111" s="24">
        <v>2.7059799999999998E-2</v>
      </c>
      <c r="BU111" s="24">
        <v>1.5455399999999999E-2</v>
      </c>
      <c r="BV111" s="24">
        <v>-2.7943800000000001E-2</v>
      </c>
      <c r="BW111" s="24">
        <v>-6.4620399999999995E-2</v>
      </c>
      <c r="BX111" s="24">
        <v>-7.4439599999999995E-2</v>
      </c>
      <c r="BY111" s="24">
        <v>-7.7387600000000001E-2</v>
      </c>
      <c r="BZ111" s="24">
        <v>-0.11343979999999999</v>
      </c>
      <c r="CA111" s="24">
        <v>-0.12953880000000001</v>
      </c>
      <c r="CB111" s="24">
        <v>-0.1550019</v>
      </c>
      <c r="CC111" s="24">
        <v>-0.12374159999999999</v>
      </c>
      <c r="CD111" s="24">
        <v>-0.1140321</v>
      </c>
      <c r="CE111" s="24">
        <v>-9.7563300000000006E-2</v>
      </c>
      <c r="CF111" s="24">
        <v>-7.2172E-2</v>
      </c>
      <c r="CG111" s="24">
        <v>-6.7060999999999996E-2</v>
      </c>
      <c r="CH111" s="24">
        <v>-2.46684E-2</v>
      </c>
      <c r="CI111" s="24">
        <v>-1.0859999999999999E-3</v>
      </c>
      <c r="CJ111" s="24">
        <v>2.7881199999999998E-2</v>
      </c>
      <c r="CK111" s="24">
        <v>6.0193499999999997E-2</v>
      </c>
      <c r="CL111" s="24">
        <v>0.1017083</v>
      </c>
      <c r="CM111" s="24">
        <v>8.5575700000000005E-2</v>
      </c>
      <c r="CN111" s="24">
        <v>6.8650799999999998E-2</v>
      </c>
      <c r="CO111" s="24">
        <v>6.9623599999999994E-2</v>
      </c>
      <c r="CP111" s="24">
        <v>3.6915299999999998E-2</v>
      </c>
      <c r="CQ111" s="24">
        <v>1.8391899999999999E-2</v>
      </c>
      <c r="CR111" s="24">
        <v>4.3103299999999997E-2</v>
      </c>
      <c r="CS111" s="24">
        <v>3.6362600000000002E-2</v>
      </c>
      <c r="CT111" s="24">
        <v>-2.7946999999999998E-3</v>
      </c>
      <c r="CU111" s="24">
        <v>-3.9895100000000003E-2</v>
      </c>
      <c r="CV111" s="24">
        <v>-4.9090799999999997E-2</v>
      </c>
      <c r="CW111" s="24">
        <v>-5.1855900000000003E-2</v>
      </c>
      <c r="CX111" s="24">
        <v>-8.8325299999999995E-2</v>
      </c>
      <c r="CY111" s="24">
        <v>-0.10180110000000001</v>
      </c>
      <c r="CZ111" s="24">
        <v>-0.1268492</v>
      </c>
      <c r="DA111" s="24">
        <v>-9.6297400000000005E-2</v>
      </c>
      <c r="DB111" s="24">
        <v>-8.7076200000000006E-2</v>
      </c>
      <c r="DC111" s="24">
        <v>-7.4488200000000004E-2</v>
      </c>
      <c r="DD111" s="24">
        <v>-4.9876900000000002E-2</v>
      </c>
      <c r="DE111" s="24">
        <v>-4.9206699999999999E-2</v>
      </c>
      <c r="DF111" s="24">
        <v>-7.4165999999999998E-3</v>
      </c>
      <c r="DG111" s="24">
        <v>1.6792100000000001E-2</v>
      </c>
      <c r="DH111" s="24">
        <v>4.4973199999999998E-2</v>
      </c>
      <c r="DI111" s="24">
        <v>7.7536999999999995E-2</v>
      </c>
      <c r="DJ111" s="24">
        <v>0.1192498</v>
      </c>
      <c r="DK111" s="24">
        <v>0.10213179999999999</v>
      </c>
      <c r="DL111" s="24">
        <v>8.5338200000000003E-2</v>
      </c>
      <c r="DM111" s="24">
        <v>8.7114499999999997E-2</v>
      </c>
      <c r="DN111" s="24">
        <v>5.2416200000000003E-2</v>
      </c>
      <c r="DO111" s="24">
        <v>3.4140999999999998E-2</v>
      </c>
      <c r="DP111" s="24">
        <v>5.9146900000000002E-2</v>
      </c>
      <c r="DQ111" s="24">
        <v>5.7269800000000003E-2</v>
      </c>
      <c r="DR111" s="24">
        <v>2.2354499999999999E-2</v>
      </c>
      <c r="DS111" s="24">
        <v>-1.5169800000000001E-2</v>
      </c>
      <c r="DT111" s="24">
        <v>-2.3741999999999999E-2</v>
      </c>
      <c r="DU111" s="24">
        <v>-2.6324199999999999E-2</v>
      </c>
      <c r="DV111" s="24">
        <v>-6.3210799999999998E-2</v>
      </c>
      <c r="DW111" s="24">
        <v>-6.17522E-2</v>
      </c>
      <c r="DX111" s="24">
        <v>-8.6201299999999995E-2</v>
      </c>
      <c r="DY111" s="24">
        <v>-5.6672500000000001E-2</v>
      </c>
      <c r="DZ111" s="24">
        <v>-4.81561E-2</v>
      </c>
      <c r="EA111" s="24">
        <v>-4.1171300000000001E-2</v>
      </c>
      <c r="EB111" s="24">
        <v>-1.7686400000000001E-2</v>
      </c>
      <c r="EC111" s="24">
        <v>-2.3427900000000002E-2</v>
      </c>
      <c r="ED111" s="24">
        <v>1.7492400000000002E-2</v>
      </c>
      <c r="EE111" s="24">
        <v>4.26051E-2</v>
      </c>
      <c r="EF111" s="24">
        <v>6.9651199999999996E-2</v>
      </c>
      <c r="EG111" s="24">
        <v>0.10257819999999999</v>
      </c>
      <c r="EH111" s="24">
        <v>0.14457700000000001</v>
      </c>
      <c r="EI111" s="24">
        <v>0.12603619999999999</v>
      </c>
      <c r="EJ111" s="24">
        <v>0.109432</v>
      </c>
      <c r="EK111" s="24">
        <v>0.1123687</v>
      </c>
      <c r="EL111" s="24">
        <v>7.4797000000000002E-2</v>
      </c>
      <c r="EM111" s="24">
        <v>5.6880300000000002E-2</v>
      </c>
      <c r="EN111" s="24">
        <v>8.2311300000000004E-2</v>
      </c>
      <c r="EO111" s="24">
        <v>8.7456599999999995E-2</v>
      </c>
      <c r="EP111" s="24">
        <v>5.8665799999999997E-2</v>
      </c>
      <c r="EQ111" s="24">
        <v>2.0529599999999999E-2</v>
      </c>
      <c r="ER111" s="24">
        <v>1.28577E-2</v>
      </c>
      <c r="ES111" s="24">
        <v>1.05395E-2</v>
      </c>
      <c r="ET111" s="24">
        <v>-2.6949500000000001E-2</v>
      </c>
      <c r="EU111" s="24">
        <v>52.69717</v>
      </c>
      <c r="EV111" s="24">
        <v>52.271650000000001</v>
      </c>
      <c r="EW111" s="24">
        <v>51.915959999999998</v>
      </c>
      <c r="EX111" s="24">
        <v>51.59872</v>
      </c>
      <c r="EY111" s="24">
        <v>51.372729999999997</v>
      </c>
      <c r="EZ111" s="24">
        <v>50.907789999999999</v>
      </c>
      <c r="FA111" s="24">
        <v>50.61307</v>
      </c>
      <c r="FB111" s="24">
        <v>50.86054</v>
      </c>
      <c r="FC111" s="24">
        <v>52.727310000000003</v>
      </c>
      <c r="FD111" s="24">
        <v>55.46134</v>
      </c>
      <c r="FE111" s="24">
        <v>57.802549999999997</v>
      </c>
      <c r="FF111" s="24">
        <v>59.626089999999998</v>
      </c>
      <c r="FG111" s="24">
        <v>60.48462</v>
      </c>
      <c r="FH111" s="24">
        <v>61.000140000000002</v>
      </c>
      <c r="FI111" s="24">
        <v>61.168840000000003</v>
      </c>
      <c r="FJ111" s="24">
        <v>60.590969999999999</v>
      </c>
      <c r="FK111" s="24">
        <v>59.719410000000003</v>
      </c>
      <c r="FL111" s="24">
        <v>58.33934</v>
      </c>
      <c r="FM111" s="24">
        <v>56.593179999999997</v>
      </c>
      <c r="FN111" s="24">
        <v>55.469239999999999</v>
      </c>
      <c r="FO111" s="24">
        <v>54.574820000000003</v>
      </c>
      <c r="FP111" s="24">
        <v>53.887419999999999</v>
      </c>
      <c r="FQ111" s="24">
        <v>53.230359999999997</v>
      </c>
      <c r="FR111" s="24">
        <v>52.641260000000003</v>
      </c>
      <c r="FS111" s="24">
        <v>0.65480780000000005</v>
      </c>
      <c r="FT111" s="24">
        <v>2.3517900000000001E-2</v>
      </c>
      <c r="FU111" s="24">
        <v>3.3515200000000002E-2</v>
      </c>
    </row>
    <row r="112" spans="1:177" x14ac:dyDescent="0.2">
      <c r="A112" s="14" t="s">
        <v>228</v>
      </c>
      <c r="B112" s="14" t="s">
        <v>0</v>
      </c>
      <c r="C112" s="14" t="s">
        <v>225</v>
      </c>
      <c r="D112" s="36" t="s">
        <v>240</v>
      </c>
      <c r="E112" s="25" t="s">
        <v>221</v>
      </c>
      <c r="F112" s="25">
        <v>1360</v>
      </c>
      <c r="G112" s="24">
        <v>0.90245379999999997</v>
      </c>
      <c r="H112" s="24">
        <v>0.81487869999999996</v>
      </c>
      <c r="I112" s="24">
        <v>0.78386359999999999</v>
      </c>
      <c r="J112" s="24">
        <v>0.78398210000000002</v>
      </c>
      <c r="K112" s="24">
        <v>0.83040369999999997</v>
      </c>
      <c r="L112" s="24">
        <v>0.91570580000000001</v>
      </c>
      <c r="M112" s="24">
        <v>1.100622</v>
      </c>
      <c r="N112" s="24">
        <v>1.1309709999999999</v>
      </c>
      <c r="O112" s="24">
        <v>1.034187</v>
      </c>
      <c r="P112" s="24">
        <v>0.99303699999999995</v>
      </c>
      <c r="Q112" s="24">
        <v>0.92831490000000005</v>
      </c>
      <c r="R112" s="24">
        <v>0.91094079999999999</v>
      </c>
      <c r="S112" s="24">
        <v>0.88102820000000004</v>
      </c>
      <c r="T112" s="24">
        <v>0.88683160000000005</v>
      </c>
      <c r="U112" s="24">
        <v>0.88389070000000003</v>
      </c>
      <c r="V112" s="24">
        <v>0.9384806</v>
      </c>
      <c r="W112" s="24">
        <v>1.078533</v>
      </c>
      <c r="X112" s="24">
        <v>1.3680490000000001</v>
      </c>
      <c r="Y112" s="24">
        <v>1.5379769999999999</v>
      </c>
      <c r="Z112" s="24">
        <v>1.549787</v>
      </c>
      <c r="AA112" s="24">
        <v>1.4990790000000001</v>
      </c>
      <c r="AB112" s="24">
        <v>1.397386</v>
      </c>
      <c r="AC112" s="24">
        <v>1.220737</v>
      </c>
      <c r="AD112" s="24">
        <v>1.04135</v>
      </c>
      <c r="AE112" s="24">
        <v>-1.20701E-2</v>
      </c>
      <c r="AF112" s="24">
        <v>-2.9080100000000001E-2</v>
      </c>
      <c r="AG112" s="24">
        <v>-3.1009599999999998E-2</v>
      </c>
      <c r="AH112" s="24">
        <v>-4.3955000000000001E-2</v>
      </c>
      <c r="AI112" s="24">
        <v>-3.9681399999999999E-2</v>
      </c>
      <c r="AJ112" s="24">
        <v>-5.8963399999999999E-2</v>
      </c>
      <c r="AK112" s="24">
        <v>2.2954E-3</v>
      </c>
      <c r="AL112" s="24">
        <v>1.7734E-2</v>
      </c>
      <c r="AM112" s="24">
        <v>2.1628700000000001E-2</v>
      </c>
      <c r="AN112" s="24">
        <v>1.7884400000000002E-2</v>
      </c>
      <c r="AO112" s="24">
        <v>-1.80722E-2</v>
      </c>
      <c r="AP112" s="24">
        <v>-1.8191599999999999E-2</v>
      </c>
      <c r="AQ112" s="24">
        <v>-4.0916099999999997E-2</v>
      </c>
      <c r="AR112" s="24">
        <v>1.6103999999999999E-3</v>
      </c>
      <c r="AS112" s="24">
        <v>-3.28E-4</v>
      </c>
      <c r="AT112" s="24">
        <v>3.2430000000000002E-4</v>
      </c>
      <c r="AU112" s="24">
        <v>2.2155399999999999E-2</v>
      </c>
      <c r="AV112" s="24">
        <v>3.96841E-2</v>
      </c>
      <c r="AW112" s="24">
        <v>1.90496E-2</v>
      </c>
      <c r="AX112" s="24">
        <v>7.8189999999999996E-3</v>
      </c>
      <c r="AY112" s="24">
        <v>-1.10528E-2</v>
      </c>
      <c r="AZ112" s="24">
        <v>1.15935E-2</v>
      </c>
      <c r="BA112" s="24">
        <v>-1.72836E-2</v>
      </c>
      <c r="BB112" s="24">
        <v>-1.6528600000000001E-2</v>
      </c>
      <c r="BC112" s="24">
        <v>9.8580999999999998E-3</v>
      </c>
      <c r="BD112" s="24">
        <v>-7.2394E-3</v>
      </c>
      <c r="BE112" s="24">
        <v>-9.6436999999999998E-3</v>
      </c>
      <c r="BF112" s="24">
        <v>-2.1564300000000002E-2</v>
      </c>
      <c r="BG112" s="24">
        <v>-1.62933E-2</v>
      </c>
      <c r="BH112" s="24">
        <v>-3.5974899999999997E-2</v>
      </c>
      <c r="BI112" s="24">
        <v>2.47332E-2</v>
      </c>
      <c r="BJ112" s="24">
        <v>3.8498200000000003E-2</v>
      </c>
      <c r="BK112" s="24">
        <v>4.3842899999999997E-2</v>
      </c>
      <c r="BL112" s="24">
        <v>3.7956700000000003E-2</v>
      </c>
      <c r="BM112" s="24">
        <v>7.6250000000000005E-4</v>
      </c>
      <c r="BN112" s="24">
        <v>-5.4540000000000003E-4</v>
      </c>
      <c r="BO112" s="24">
        <v>-2.3485800000000001E-2</v>
      </c>
      <c r="BP112" s="24">
        <v>1.8620000000000001E-2</v>
      </c>
      <c r="BQ112" s="24">
        <v>1.6615700000000001E-2</v>
      </c>
      <c r="BR112" s="24">
        <v>1.7803300000000001E-2</v>
      </c>
      <c r="BS112" s="24">
        <v>3.9690700000000002E-2</v>
      </c>
      <c r="BT112" s="24">
        <v>5.9027000000000003E-2</v>
      </c>
      <c r="BU112" s="24">
        <v>4.1537900000000003E-2</v>
      </c>
      <c r="BV112" s="24">
        <v>3.1033999999999999E-2</v>
      </c>
      <c r="BW112" s="24">
        <v>1.2720199999999999E-2</v>
      </c>
      <c r="BX112" s="24">
        <v>3.3490300000000001E-2</v>
      </c>
      <c r="BY112" s="24">
        <v>5.4007999999999999E-3</v>
      </c>
      <c r="BZ112" s="24">
        <v>6.0158E-3</v>
      </c>
      <c r="CA112" s="24">
        <v>2.5045499999999998E-2</v>
      </c>
      <c r="CB112" s="24">
        <v>7.8873999999999993E-3</v>
      </c>
      <c r="CC112" s="24">
        <v>5.1542000000000003E-3</v>
      </c>
      <c r="CD112" s="24">
        <v>-6.0566999999999999E-3</v>
      </c>
      <c r="CE112" s="24">
        <v>-9.4699999999999998E-5</v>
      </c>
      <c r="CF112" s="24">
        <v>-2.00532E-2</v>
      </c>
      <c r="CG112" s="24">
        <v>4.02736E-2</v>
      </c>
      <c r="CH112" s="24">
        <v>5.2879500000000003E-2</v>
      </c>
      <c r="CI112" s="24">
        <v>5.9228299999999998E-2</v>
      </c>
      <c r="CJ112" s="24">
        <v>5.1858700000000001E-2</v>
      </c>
      <c r="CK112" s="24">
        <v>1.38073E-2</v>
      </c>
      <c r="CL112" s="24">
        <v>1.1676300000000001E-2</v>
      </c>
      <c r="CM112" s="24">
        <v>-1.1413599999999999E-2</v>
      </c>
      <c r="CN112" s="24">
        <v>3.0400799999999999E-2</v>
      </c>
      <c r="CO112" s="24">
        <v>2.8350899999999998E-2</v>
      </c>
      <c r="CP112" s="24">
        <v>2.99092E-2</v>
      </c>
      <c r="CQ112" s="24">
        <v>5.18355E-2</v>
      </c>
      <c r="CR112" s="24">
        <v>7.2423799999999997E-2</v>
      </c>
      <c r="CS112" s="24">
        <v>5.71131E-2</v>
      </c>
      <c r="CT112" s="24">
        <v>4.7112599999999998E-2</v>
      </c>
      <c r="CU112" s="24">
        <v>2.9185300000000001E-2</v>
      </c>
      <c r="CV112" s="24">
        <v>4.8655900000000002E-2</v>
      </c>
      <c r="CW112" s="24">
        <v>2.1111899999999999E-2</v>
      </c>
      <c r="CX112" s="24">
        <v>2.163E-2</v>
      </c>
      <c r="CY112" s="24">
        <v>4.0232999999999998E-2</v>
      </c>
      <c r="CZ112" s="24">
        <v>2.3014199999999999E-2</v>
      </c>
      <c r="DA112" s="24">
        <v>1.99522E-2</v>
      </c>
      <c r="DB112" s="24">
        <v>9.4509999999999993E-3</v>
      </c>
      <c r="DC112" s="24">
        <v>1.6103900000000001E-2</v>
      </c>
      <c r="DD112" s="24">
        <v>-4.1314999999999998E-3</v>
      </c>
      <c r="DE112" s="24">
        <v>5.58139E-2</v>
      </c>
      <c r="DF112" s="24">
        <v>6.7260700000000007E-2</v>
      </c>
      <c r="DG112" s="24">
        <v>7.4613799999999994E-2</v>
      </c>
      <c r="DH112" s="24">
        <v>6.5760700000000005E-2</v>
      </c>
      <c r="DI112" s="24">
        <v>2.68521E-2</v>
      </c>
      <c r="DJ112" s="24">
        <v>2.3897999999999999E-2</v>
      </c>
      <c r="DK112" s="24">
        <v>6.5870000000000002E-4</v>
      </c>
      <c r="DL112" s="24">
        <v>4.21816E-2</v>
      </c>
      <c r="DM112" s="24">
        <v>4.00861E-2</v>
      </c>
      <c r="DN112" s="24">
        <v>4.20151E-2</v>
      </c>
      <c r="DO112" s="24">
        <v>6.3980400000000007E-2</v>
      </c>
      <c r="DP112" s="24">
        <v>8.5820599999999997E-2</v>
      </c>
      <c r="DQ112" s="24">
        <v>7.26884E-2</v>
      </c>
      <c r="DR112" s="24">
        <v>6.3191300000000006E-2</v>
      </c>
      <c r="DS112" s="24">
        <v>4.5650400000000001E-2</v>
      </c>
      <c r="DT112" s="24">
        <v>6.3821500000000003E-2</v>
      </c>
      <c r="DU112" s="24">
        <v>3.6823000000000002E-2</v>
      </c>
      <c r="DV112" s="24">
        <v>3.7244199999999998E-2</v>
      </c>
      <c r="DW112" s="24">
        <v>6.21612E-2</v>
      </c>
      <c r="DX112" s="24">
        <v>4.4854900000000003E-2</v>
      </c>
      <c r="DY112" s="24">
        <v>4.1318100000000003E-2</v>
      </c>
      <c r="DZ112" s="24">
        <v>3.1841599999999998E-2</v>
      </c>
      <c r="EA112" s="24">
        <v>3.9491999999999999E-2</v>
      </c>
      <c r="EB112" s="24">
        <v>1.8856899999999999E-2</v>
      </c>
      <c r="EC112" s="24">
        <v>7.8251799999999996E-2</v>
      </c>
      <c r="ED112" s="24">
        <v>8.8025000000000006E-2</v>
      </c>
      <c r="EE112" s="24">
        <v>9.6827899999999995E-2</v>
      </c>
      <c r="EF112" s="24">
        <v>8.5833099999999996E-2</v>
      </c>
      <c r="EG112" s="24">
        <v>4.56868E-2</v>
      </c>
      <c r="EH112" s="24">
        <v>4.1544200000000003E-2</v>
      </c>
      <c r="EI112" s="24">
        <v>1.8089000000000001E-2</v>
      </c>
      <c r="EJ112" s="24">
        <v>5.9191100000000003E-2</v>
      </c>
      <c r="EK112" s="24">
        <v>5.7029900000000001E-2</v>
      </c>
      <c r="EL112" s="24">
        <v>5.9494100000000001E-2</v>
      </c>
      <c r="EM112" s="24">
        <v>8.1515699999999996E-2</v>
      </c>
      <c r="EN112" s="24">
        <v>0.10516349999999999</v>
      </c>
      <c r="EO112" s="24">
        <v>9.51766E-2</v>
      </c>
      <c r="EP112" s="24">
        <v>8.6406300000000005E-2</v>
      </c>
      <c r="EQ112" s="24">
        <v>6.9423299999999993E-2</v>
      </c>
      <c r="ER112" s="24">
        <v>8.5718199999999994E-2</v>
      </c>
      <c r="ES112" s="24">
        <v>5.9507400000000002E-2</v>
      </c>
      <c r="ET112" s="24">
        <v>5.9788599999999997E-2</v>
      </c>
      <c r="EU112" s="24">
        <v>49.891730000000003</v>
      </c>
      <c r="EV112" s="24">
        <v>49.230710000000002</v>
      </c>
      <c r="EW112" s="24">
        <v>48.763930000000002</v>
      </c>
      <c r="EX112" s="24">
        <v>48.624160000000003</v>
      </c>
      <c r="EY112" s="24">
        <v>48.121670000000002</v>
      </c>
      <c r="EZ112" s="24">
        <v>47.860039999999998</v>
      </c>
      <c r="FA112" s="24">
        <v>47.639580000000002</v>
      </c>
      <c r="FB112" s="24">
        <v>47.716349999999998</v>
      </c>
      <c r="FC112" s="24">
        <v>49.526330000000002</v>
      </c>
      <c r="FD112" s="24">
        <v>52.699210000000001</v>
      </c>
      <c r="FE112" s="24">
        <v>55.820979999999999</v>
      </c>
      <c r="FF112" s="24">
        <v>58.241909999999997</v>
      </c>
      <c r="FG112" s="24">
        <v>59.317340000000002</v>
      </c>
      <c r="FH112" s="24">
        <v>60.016269999999999</v>
      </c>
      <c r="FI112" s="24">
        <v>60.539920000000002</v>
      </c>
      <c r="FJ112" s="24">
        <v>59.965440000000001</v>
      </c>
      <c r="FK112" s="24">
        <v>58.687730000000002</v>
      </c>
      <c r="FL112" s="24">
        <v>56.598219999999998</v>
      </c>
      <c r="FM112" s="24">
        <v>54.55744</v>
      </c>
      <c r="FN112" s="24">
        <v>53.077260000000003</v>
      </c>
      <c r="FO112" s="24">
        <v>51.861669999999997</v>
      </c>
      <c r="FP112" s="24">
        <v>51.036470000000001</v>
      </c>
      <c r="FQ112" s="24">
        <v>50.322710000000001</v>
      </c>
      <c r="FR112" s="24">
        <v>49.645130000000002</v>
      </c>
      <c r="FS112" s="24">
        <v>0.44109150000000003</v>
      </c>
      <c r="FT112" s="24">
        <v>1.7611600000000002E-2</v>
      </c>
      <c r="FU112" s="24">
        <v>2.31454E-2</v>
      </c>
    </row>
    <row r="113" spans="1:177" x14ac:dyDescent="0.2">
      <c r="A113" s="14" t="s">
        <v>228</v>
      </c>
      <c r="B113" s="14" t="s">
        <v>0</v>
      </c>
      <c r="C113" s="14" t="s">
        <v>225</v>
      </c>
      <c r="D113" s="36" t="s">
        <v>241</v>
      </c>
      <c r="E113" s="25" t="s">
        <v>219</v>
      </c>
      <c r="F113" s="25">
        <v>4622</v>
      </c>
      <c r="G113" s="24">
        <v>3.8251599999999999</v>
      </c>
      <c r="H113" s="24">
        <v>3.3469709999999999</v>
      </c>
      <c r="I113" s="24">
        <v>3.055139</v>
      </c>
      <c r="J113" s="24">
        <v>2.8644270000000001</v>
      </c>
      <c r="K113" s="24">
        <v>2.8247629999999999</v>
      </c>
      <c r="L113" s="24">
        <v>2.8924729999999998</v>
      </c>
      <c r="M113" s="24">
        <v>3.0468660000000001</v>
      </c>
      <c r="N113" s="24">
        <v>3.266454</v>
      </c>
      <c r="O113" s="24">
        <v>3.341828</v>
      </c>
      <c r="P113" s="24">
        <v>3.4660530000000001</v>
      </c>
      <c r="Q113" s="24">
        <v>3.7408800000000002</v>
      </c>
      <c r="R113" s="24">
        <v>4.1206769999999997</v>
      </c>
      <c r="S113" s="24">
        <v>4.4331329999999998</v>
      </c>
      <c r="T113" s="24">
        <v>4.7146499999999998</v>
      </c>
      <c r="U113" s="24">
        <v>5.0203340000000001</v>
      </c>
      <c r="V113" s="24">
        <v>5.2597860000000001</v>
      </c>
      <c r="W113" s="24">
        <v>5.5327510000000002</v>
      </c>
      <c r="X113" s="24">
        <v>5.820487</v>
      </c>
      <c r="Y113" s="24">
        <v>5.9158189999999999</v>
      </c>
      <c r="Z113" s="24">
        <v>5.7609719999999998</v>
      </c>
      <c r="AA113" s="24">
        <v>5.8698269999999999</v>
      </c>
      <c r="AB113" s="24">
        <v>5.7021509999999997</v>
      </c>
      <c r="AC113" s="24">
        <v>5.0933679999999999</v>
      </c>
      <c r="AD113" s="24">
        <v>4.3681289999999997</v>
      </c>
      <c r="AE113" s="24">
        <v>-0.20130290000000001</v>
      </c>
      <c r="AF113" s="24">
        <v>-0.27201619999999999</v>
      </c>
      <c r="AG113" s="24">
        <v>-0.2145996</v>
      </c>
      <c r="AH113" s="24">
        <v>-0.1920434</v>
      </c>
      <c r="AI113" s="24">
        <v>-8.7264400000000006E-2</v>
      </c>
      <c r="AJ113" s="24">
        <v>-3.9190700000000002E-2</v>
      </c>
      <c r="AK113" s="24">
        <v>5.30657E-2</v>
      </c>
      <c r="AL113" s="24">
        <v>6.4983299999999994E-2</v>
      </c>
      <c r="AM113" s="24">
        <v>3.6746800000000003E-2</v>
      </c>
      <c r="AN113" s="24">
        <v>6.3074199999999997E-2</v>
      </c>
      <c r="AO113" s="24">
        <v>9.2690800000000004E-2</v>
      </c>
      <c r="AP113" s="24">
        <v>0.18497859999999999</v>
      </c>
      <c r="AQ113" s="24">
        <v>0.2200908</v>
      </c>
      <c r="AR113" s="24">
        <v>0.22872500000000001</v>
      </c>
      <c r="AS113" s="24">
        <v>0.25047740000000002</v>
      </c>
      <c r="AT113" s="24">
        <v>0.2133033</v>
      </c>
      <c r="AU113" s="24">
        <v>0.17348269999999999</v>
      </c>
      <c r="AV113" s="24">
        <v>0.1765736</v>
      </c>
      <c r="AW113" s="24">
        <v>5.0040099999999997E-2</v>
      </c>
      <c r="AX113" s="24">
        <v>0.1082327</v>
      </c>
      <c r="AY113" s="24">
        <v>9.5288499999999998E-2</v>
      </c>
      <c r="AZ113" s="24">
        <v>2.6582100000000001E-2</v>
      </c>
      <c r="BA113" s="24">
        <v>-0.11658739999999999</v>
      </c>
      <c r="BB113" s="24">
        <v>-0.16493070000000001</v>
      </c>
      <c r="BC113" s="24">
        <v>-0.14273810000000001</v>
      </c>
      <c r="BD113" s="24">
        <v>-0.21710760000000001</v>
      </c>
      <c r="BE113" s="24">
        <v>-0.1672044</v>
      </c>
      <c r="BF113" s="24">
        <v>-0.1485804</v>
      </c>
      <c r="BG113" s="24">
        <v>-4.62143E-2</v>
      </c>
      <c r="BH113" s="24">
        <v>1.668E-3</v>
      </c>
      <c r="BI113" s="24">
        <v>9.2904899999999999E-2</v>
      </c>
      <c r="BJ113" s="24">
        <v>0.106251</v>
      </c>
      <c r="BK113" s="24">
        <v>7.7427800000000005E-2</v>
      </c>
      <c r="BL113" s="24">
        <v>0.1075189</v>
      </c>
      <c r="BM113" s="24">
        <v>0.1405383</v>
      </c>
      <c r="BN113" s="24">
        <v>0.23784169999999999</v>
      </c>
      <c r="BO113" s="24">
        <v>0.27702599999999999</v>
      </c>
      <c r="BP113" s="24">
        <v>0.28832639999999998</v>
      </c>
      <c r="BQ113" s="24">
        <v>0.31342170000000003</v>
      </c>
      <c r="BR113" s="24">
        <v>0.2803988</v>
      </c>
      <c r="BS113" s="24">
        <v>0.24115</v>
      </c>
      <c r="BT113" s="24">
        <v>0.2432637</v>
      </c>
      <c r="BU113" s="24">
        <v>0.1175398</v>
      </c>
      <c r="BV113" s="24">
        <v>0.16964940000000001</v>
      </c>
      <c r="BW113" s="24">
        <v>0.15249480000000001</v>
      </c>
      <c r="BX113" s="24">
        <v>8.1890699999999997E-2</v>
      </c>
      <c r="BY113" s="24">
        <v>-6.2907500000000005E-2</v>
      </c>
      <c r="BZ113" s="24">
        <v>-0.1129222</v>
      </c>
      <c r="CA113" s="24">
        <v>-0.1021763</v>
      </c>
      <c r="CB113" s="24">
        <v>-0.17907799999999999</v>
      </c>
      <c r="CC113" s="24">
        <v>-0.13437859999999999</v>
      </c>
      <c r="CD113" s="24">
        <v>-0.118478</v>
      </c>
      <c r="CE113" s="24">
        <v>-1.7783199999999999E-2</v>
      </c>
      <c r="CF113" s="24">
        <v>2.9966699999999999E-2</v>
      </c>
      <c r="CG113" s="24">
        <v>0.12049749999999999</v>
      </c>
      <c r="CH113" s="24">
        <v>0.1348328</v>
      </c>
      <c r="CI113" s="24">
        <v>0.1056034</v>
      </c>
      <c r="CJ113" s="24">
        <v>0.13830120000000001</v>
      </c>
      <c r="CK113" s="24">
        <v>0.17367740000000001</v>
      </c>
      <c r="CL113" s="24">
        <v>0.27445449999999999</v>
      </c>
      <c r="CM113" s="24">
        <v>0.31645909999999999</v>
      </c>
      <c r="CN113" s="24">
        <v>0.32960610000000001</v>
      </c>
      <c r="CO113" s="24">
        <v>0.35701670000000002</v>
      </c>
      <c r="CP113" s="24">
        <v>0.32686890000000002</v>
      </c>
      <c r="CQ113" s="24">
        <v>0.2880161</v>
      </c>
      <c r="CR113" s="24">
        <v>0.28945310000000002</v>
      </c>
      <c r="CS113" s="24">
        <v>0.16428980000000001</v>
      </c>
      <c r="CT113" s="24">
        <v>0.2121865</v>
      </c>
      <c r="CU113" s="24">
        <v>0.1921157</v>
      </c>
      <c r="CV113" s="24">
        <v>0.1201972</v>
      </c>
      <c r="CW113" s="24">
        <v>-2.5729100000000001E-2</v>
      </c>
      <c r="CX113" s="24">
        <v>-7.6901300000000006E-2</v>
      </c>
      <c r="CY113" s="24">
        <v>-6.1614500000000003E-2</v>
      </c>
      <c r="CZ113" s="24">
        <v>-0.14104849999999999</v>
      </c>
      <c r="DA113" s="24">
        <v>-0.1015528</v>
      </c>
      <c r="DB113" s="24">
        <v>-8.8375700000000001E-2</v>
      </c>
      <c r="DC113" s="24">
        <v>1.06479E-2</v>
      </c>
      <c r="DD113" s="24">
        <v>5.8265299999999999E-2</v>
      </c>
      <c r="DE113" s="24">
        <v>0.14809</v>
      </c>
      <c r="DF113" s="24">
        <v>0.1634147</v>
      </c>
      <c r="DG113" s="24">
        <v>0.13377890000000001</v>
      </c>
      <c r="DH113" s="24">
        <v>0.1690835</v>
      </c>
      <c r="DI113" s="24">
        <v>0.20681640000000001</v>
      </c>
      <c r="DJ113" s="24">
        <v>0.31106729999999999</v>
      </c>
      <c r="DK113" s="24">
        <v>0.35589219999999999</v>
      </c>
      <c r="DL113" s="24">
        <v>0.37088589999999999</v>
      </c>
      <c r="DM113" s="24">
        <v>0.40061160000000001</v>
      </c>
      <c r="DN113" s="24">
        <v>0.37333899999999998</v>
      </c>
      <c r="DO113" s="24">
        <v>0.33488230000000002</v>
      </c>
      <c r="DP113" s="24">
        <v>0.33564240000000001</v>
      </c>
      <c r="DQ113" s="24">
        <v>0.2110399</v>
      </c>
      <c r="DR113" s="24">
        <v>0.25472349999999999</v>
      </c>
      <c r="DS113" s="24">
        <v>0.23173659999999999</v>
      </c>
      <c r="DT113" s="24">
        <v>0.1585037</v>
      </c>
      <c r="DU113" s="24">
        <v>1.14494E-2</v>
      </c>
      <c r="DV113" s="24">
        <v>-4.0880399999999997E-2</v>
      </c>
      <c r="DW113" s="24">
        <v>-3.0496999999999998E-3</v>
      </c>
      <c r="DX113" s="24">
        <v>-8.6139900000000005E-2</v>
      </c>
      <c r="DY113" s="24">
        <v>-5.41576E-2</v>
      </c>
      <c r="DZ113" s="24">
        <v>-4.49127E-2</v>
      </c>
      <c r="EA113" s="24">
        <v>5.1697899999999998E-2</v>
      </c>
      <c r="EB113" s="24">
        <v>9.9124000000000004E-2</v>
      </c>
      <c r="EC113" s="24">
        <v>0.18792919999999999</v>
      </c>
      <c r="ED113" s="24">
        <v>0.20468239999999999</v>
      </c>
      <c r="EE113" s="24">
        <v>0.17446</v>
      </c>
      <c r="EF113" s="24">
        <v>0.2135282</v>
      </c>
      <c r="EG113" s="24">
        <v>0.2546639</v>
      </c>
      <c r="EH113" s="24">
        <v>0.36393049999999999</v>
      </c>
      <c r="EI113" s="24">
        <v>0.41282740000000001</v>
      </c>
      <c r="EJ113" s="24">
        <v>0.43048730000000002</v>
      </c>
      <c r="EK113" s="24">
        <v>0.46355590000000002</v>
      </c>
      <c r="EL113" s="24">
        <v>0.4404344</v>
      </c>
      <c r="EM113" s="24">
        <v>0.4025495</v>
      </c>
      <c r="EN113" s="24">
        <v>0.40233249999999998</v>
      </c>
      <c r="EO113" s="24">
        <v>0.2785396</v>
      </c>
      <c r="EP113" s="24">
        <v>0.31614019999999998</v>
      </c>
      <c r="EQ113" s="24">
        <v>0.2889429</v>
      </c>
      <c r="ER113" s="24">
        <v>0.21381220000000001</v>
      </c>
      <c r="ES113" s="24">
        <v>6.5129300000000001E-2</v>
      </c>
      <c r="ET113" s="24">
        <v>1.11281E-2</v>
      </c>
      <c r="EU113" s="24">
        <v>69.276859999999999</v>
      </c>
      <c r="EV113" s="24">
        <v>69.00282</v>
      </c>
      <c r="EW113" s="24">
        <v>68.795940000000002</v>
      </c>
      <c r="EX113" s="24">
        <v>68.535330000000002</v>
      </c>
      <c r="EY113" s="24">
        <v>68.442599999999999</v>
      </c>
      <c r="EZ113" s="24">
        <v>68.350239999999999</v>
      </c>
      <c r="FA113" s="24">
        <v>68.158810000000003</v>
      </c>
      <c r="FB113" s="24">
        <v>69.011409999999998</v>
      </c>
      <c r="FC113" s="24">
        <v>70.800749999999994</v>
      </c>
      <c r="FD113" s="24">
        <v>73.501360000000005</v>
      </c>
      <c r="FE113" s="24">
        <v>76.134209999999996</v>
      </c>
      <c r="FF113" s="24">
        <v>78.598249999999993</v>
      </c>
      <c r="FG113" s="24">
        <v>80.115579999999994</v>
      </c>
      <c r="FH113" s="24">
        <v>81.001819999999995</v>
      </c>
      <c r="FI113" s="24">
        <v>81.353269999999995</v>
      </c>
      <c r="FJ113" s="24">
        <v>81.142489999999995</v>
      </c>
      <c r="FK113" s="24">
        <v>80.393749999999997</v>
      </c>
      <c r="FL113" s="24">
        <v>79.076009999999997</v>
      </c>
      <c r="FM113" s="24">
        <v>77.294979999999995</v>
      </c>
      <c r="FN113" s="24">
        <v>75.115390000000005</v>
      </c>
      <c r="FO113" s="24">
        <v>72.604839999999996</v>
      </c>
      <c r="FP113" s="24">
        <v>71.082419999999999</v>
      </c>
      <c r="FQ113" s="24">
        <v>70.506919999999994</v>
      </c>
      <c r="FR113" s="24">
        <v>69.874979999999994</v>
      </c>
      <c r="FS113" s="24">
        <v>1.148917</v>
      </c>
      <c r="FT113" s="24">
        <v>4.9278299999999997E-2</v>
      </c>
      <c r="FU113" s="24">
        <v>7.3424699999999996E-2</v>
      </c>
    </row>
    <row r="114" spans="1:177" x14ac:dyDescent="0.2">
      <c r="A114" s="14" t="s">
        <v>228</v>
      </c>
      <c r="B114" s="14" t="s">
        <v>0</v>
      </c>
      <c r="C114" s="14" t="s">
        <v>225</v>
      </c>
      <c r="D114" s="36" t="s">
        <v>241</v>
      </c>
      <c r="E114" s="25" t="s">
        <v>220</v>
      </c>
      <c r="F114" s="25">
        <v>2698</v>
      </c>
      <c r="G114" s="24">
        <v>2.165435</v>
      </c>
      <c r="H114" s="24">
        <v>1.8926320000000001</v>
      </c>
      <c r="I114" s="24">
        <v>1.711551</v>
      </c>
      <c r="J114" s="24">
        <v>1.601116</v>
      </c>
      <c r="K114" s="24">
        <v>1.56762</v>
      </c>
      <c r="L114" s="24">
        <v>1.600509</v>
      </c>
      <c r="M114" s="24">
        <v>1.6815789999999999</v>
      </c>
      <c r="N114" s="24">
        <v>1.8323560000000001</v>
      </c>
      <c r="O114" s="24">
        <v>1.897748</v>
      </c>
      <c r="P114" s="24">
        <v>1.9751289999999999</v>
      </c>
      <c r="Q114" s="24">
        <v>2.108088</v>
      </c>
      <c r="R114" s="24">
        <v>2.2590560000000002</v>
      </c>
      <c r="S114" s="24">
        <v>2.3617870000000001</v>
      </c>
      <c r="T114" s="24">
        <v>2.4564059999999999</v>
      </c>
      <c r="U114" s="24">
        <v>2.5535869999999998</v>
      </c>
      <c r="V114" s="24">
        <v>2.6379649999999999</v>
      </c>
      <c r="W114" s="24">
        <v>2.7440690000000001</v>
      </c>
      <c r="X114" s="24">
        <v>2.930828</v>
      </c>
      <c r="Y114" s="24">
        <v>3.032715</v>
      </c>
      <c r="Z114" s="24">
        <v>3.0061580000000001</v>
      </c>
      <c r="AA114" s="24">
        <v>3.1720109999999999</v>
      </c>
      <c r="AB114" s="24">
        <v>3.1399919999999999</v>
      </c>
      <c r="AC114" s="24">
        <v>2.8424239999999998</v>
      </c>
      <c r="AD114" s="24">
        <v>2.4568089999999998</v>
      </c>
      <c r="AE114" s="24">
        <v>-0.1353694</v>
      </c>
      <c r="AF114" s="24">
        <v>-0.19491800000000001</v>
      </c>
      <c r="AG114" s="24">
        <v>-0.17657100000000001</v>
      </c>
      <c r="AH114" s="24">
        <v>-0.13229199999999999</v>
      </c>
      <c r="AI114" s="24">
        <v>-4.8941600000000002E-2</v>
      </c>
      <c r="AJ114" s="24">
        <v>-1.3964799999999999E-2</v>
      </c>
      <c r="AK114" s="24">
        <v>1.7071200000000002E-2</v>
      </c>
      <c r="AL114" s="24">
        <v>4.84669E-2</v>
      </c>
      <c r="AM114" s="24">
        <v>3.3208599999999998E-2</v>
      </c>
      <c r="AN114" s="24">
        <v>5.8789500000000001E-2</v>
      </c>
      <c r="AO114" s="24">
        <v>7.2289300000000001E-2</v>
      </c>
      <c r="AP114" s="24">
        <v>9.9146399999999996E-2</v>
      </c>
      <c r="AQ114" s="24">
        <v>0.13131699999999999</v>
      </c>
      <c r="AR114" s="24">
        <v>0.1261381</v>
      </c>
      <c r="AS114" s="24">
        <v>0.1189679</v>
      </c>
      <c r="AT114" s="24">
        <v>8.7558800000000006E-2</v>
      </c>
      <c r="AU114" s="24">
        <v>4.0700199999999999E-2</v>
      </c>
      <c r="AV114" s="24">
        <v>4.8060199999999997E-2</v>
      </c>
      <c r="AW114" s="24">
        <v>2.9568799999999999E-2</v>
      </c>
      <c r="AX114" s="24">
        <v>5.6473099999999998E-2</v>
      </c>
      <c r="AY114" s="24">
        <v>6.83034E-2</v>
      </c>
      <c r="AZ114" s="24">
        <v>1.7297400000000001E-2</v>
      </c>
      <c r="BA114" s="24">
        <v>-7.1214200000000005E-2</v>
      </c>
      <c r="BB114" s="24">
        <v>-8.8591400000000001E-2</v>
      </c>
      <c r="BC114" s="24">
        <v>-9.4275800000000007E-2</v>
      </c>
      <c r="BD114" s="24">
        <v>-0.15528159999999999</v>
      </c>
      <c r="BE114" s="24">
        <v>-0.14062050000000001</v>
      </c>
      <c r="BF114" s="24">
        <v>-0.1001273</v>
      </c>
      <c r="BG114" s="24">
        <v>-2.0276599999999999E-2</v>
      </c>
      <c r="BH114" s="24">
        <v>1.3778E-2</v>
      </c>
      <c r="BI114" s="24">
        <v>4.4502600000000003E-2</v>
      </c>
      <c r="BJ114" s="24">
        <v>7.8400200000000003E-2</v>
      </c>
      <c r="BK114" s="24">
        <v>6.3454700000000003E-2</v>
      </c>
      <c r="BL114" s="24">
        <v>9.1440999999999995E-2</v>
      </c>
      <c r="BM114" s="24">
        <v>0.1073195</v>
      </c>
      <c r="BN114" s="24">
        <v>0.13680419999999999</v>
      </c>
      <c r="BO114" s="24">
        <v>0.1718045</v>
      </c>
      <c r="BP114" s="24">
        <v>0.1672611</v>
      </c>
      <c r="BQ114" s="24">
        <v>0.16207050000000001</v>
      </c>
      <c r="BR114" s="24">
        <v>0.13363420000000001</v>
      </c>
      <c r="BS114" s="24">
        <v>8.5549500000000001E-2</v>
      </c>
      <c r="BT114" s="24">
        <v>9.2846100000000001E-2</v>
      </c>
      <c r="BU114" s="24">
        <v>7.4774900000000005E-2</v>
      </c>
      <c r="BV114" s="24">
        <v>9.94231E-2</v>
      </c>
      <c r="BW114" s="24">
        <v>0.1101878</v>
      </c>
      <c r="BX114" s="24">
        <v>5.8443500000000002E-2</v>
      </c>
      <c r="BY114" s="24">
        <v>-3.1384799999999997E-2</v>
      </c>
      <c r="BZ114" s="24">
        <v>-5.1912100000000003E-2</v>
      </c>
      <c r="CA114" s="24">
        <v>-6.5814499999999998E-2</v>
      </c>
      <c r="CB114" s="24">
        <v>-0.12782959999999999</v>
      </c>
      <c r="CC114" s="24">
        <v>-0.1157213</v>
      </c>
      <c r="CD114" s="24">
        <v>-7.7850199999999994E-2</v>
      </c>
      <c r="CE114" s="24">
        <v>-4.2329999999999999E-4</v>
      </c>
      <c r="CF114" s="24">
        <v>3.2992500000000001E-2</v>
      </c>
      <c r="CG114" s="24">
        <v>6.3501500000000002E-2</v>
      </c>
      <c r="CH114" s="24">
        <v>9.9131999999999998E-2</v>
      </c>
      <c r="CI114" s="24">
        <v>8.4403000000000006E-2</v>
      </c>
      <c r="CJ114" s="24">
        <v>0.1140553</v>
      </c>
      <c r="CK114" s="24">
        <v>0.13158130000000001</v>
      </c>
      <c r="CL114" s="24">
        <v>0.1628858</v>
      </c>
      <c r="CM114" s="24">
        <v>0.1998461</v>
      </c>
      <c r="CN114" s="24">
        <v>0.19574279999999999</v>
      </c>
      <c r="CO114" s="24">
        <v>0.19192319999999999</v>
      </c>
      <c r="CP114" s="24">
        <v>0.1655459</v>
      </c>
      <c r="CQ114" s="24">
        <v>0.1166119</v>
      </c>
      <c r="CR114" s="24">
        <v>0.12386460000000001</v>
      </c>
      <c r="CS114" s="24">
        <v>0.1060845</v>
      </c>
      <c r="CT114" s="24">
        <v>0.12917010000000001</v>
      </c>
      <c r="CU114" s="24">
        <v>0.13919680000000001</v>
      </c>
      <c r="CV114" s="24">
        <v>8.6941099999999993E-2</v>
      </c>
      <c r="CW114" s="24">
        <v>-3.7989999999999999E-3</v>
      </c>
      <c r="CX114" s="24">
        <v>-2.6508199999999999E-2</v>
      </c>
      <c r="CY114" s="24">
        <v>-3.73531E-2</v>
      </c>
      <c r="CZ114" s="24">
        <v>-0.1003776</v>
      </c>
      <c r="DA114" s="24">
        <v>-9.0822200000000006E-2</v>
      </c>
      <c r="DB114" s="24">
        <v>-5.5572999999999997E-2</v>
      </c>
      <c r="DC114" s="24">
        <v>1.9429999999999999E-2</v>
      </c>
      <c r="DD114" s="24">
        <v>5.2207000000000003E-2</v>
      </c>
      <c r="DE114" s="24">
        <v>8.2500299999999999E-2</v>
      </c>
      <c r="DF114" s="24">
        <v>0.1198637</v>
      </c>
      <c r="DG114" s="24">
        <v>0.10535129999999999</v>
      </c>
      <c r="DH114" s="24">
        <v>0.13666970000000001</v>
      </c>
      <c r="DI114" s="24">
        <v>0.15584310000000001</v>
      </c>
      <c r="DJ114" s="24">
        <v>0.18896750000000001</v>
      </c>
      <c r="DK114" s="24">
        <v>0.2278877</v>
      </c>
      <c r="DL114" s="24">
        <v>0.22422449999999999</v>
      </c>
      <c r="DM114" s="24">
        <v>0.2217759</v>
      </c>
      <c r="DN114" s="24">
        <v>0.19745760000000001</v>
      </c>
      <c r="DO114" s="24">
        <v>0.14767440000000001</v>
      </c>
      <c r="DP114" s="24">
        <v>0.1548832</v>
      </c>
      <c r="DQ114" s="24">
        <v>0.13739409999999999</v>
      </c>
      <c r="DR114" s="24">
        <v>0.15891710000000001</v>
      </c>
      <c r="DS114" s="24">
        <v>0.16820579999999999</v>
      </c>
      <c r="DT114" s="24">
        <v>0.11543879999999999</v>
      </c>
      <c r="DU114" s="24">
        <v>2.3786700000000001E-2</v>
      </c>
      <c r="DV114" s="24">
        <v>-1.1042000000000001E-3</v>
      </c>
      <c r="DW114" s="24">
        <v>3.7404999999999999E-3</v>
      </c>
      <c r="DX114" s="24">
        <v>-6.0741200000000002E-2</v>
      </c>
      <c r="DY114" s="24">
        <v>-5.4871700000000002E-2</v>
      </c>
      <c r="DZ114" s="24">
        <v>-2.34083E-2</v>
      </c>
      <c r="EA114" s="24">
        <v>4.8094999999999999E-2</v>
      </c>
      <c r="EB114" s="24">
        <v>7.9949800000000001E-2</v>
      </c>
      <c r="EC114" s="24">
        <v>0.10993169999999999</v>
      </c>
      <c r="ED114" s="24">
        <v>0.14979700000000001</v>
      </c>
      <c r="EE114" s="24">
        <v>0.13559740000000001</v>
      </c>
      <c r="EF114" s="24">
        <v>0.16932120000000001</v>
      </c>
      <c r="EG114" s="24">
        <v>0.1908733</v>
      </c>
      <c r="EH114" s="24">
        <v>0.2266253</v>
      </c>
      <c r="EI114" s="24">
        <v>0.26837519999999998</v>
      </c>
      <c r="EJ114" s="24">
        <v>0.26534750000000001</v>
      </c>
      <c r="EK114" s="24">
        <v>0.26487850000000002</v>
      </c>
      <c r="EL114" s="24">
        <v>0.243533</v>
      </c>
      <c r="EM114" s="24">
        <v>0.19252369999999999</v>
      </c>
      <c r="EN114" s="24">
        <v>0.19966900000000001</v>
      </c>
      <c r="EO114" s="24">
        <v>0.18260019999999999</v>
      </c>
      <c r="EP114" s="24">
        <v>0.20186699999999999</v>
      </c>
      <c r="EQ114" s="24">
        <v>0.2100902</v>
      </c>
      <c r="ER114" s="24">
        <v>0.1565848</v>
      </c>
      <c r="ES114" s="24">
        <v>6.3616099999999995E-2</v>
      </c>
      <c r="ET114" s="24">
        <v>3.5575000000000002E-2</v>
      </c>
      <c r="EU114" s="24">
        <v>69.688990000000004</v>
      </c>
      <c r="EV114" s="24">
        <v>69.519459999999995</v>
      </c>
      <c r="EW114" s="24">
        <v>69.410820000000001</v>
      </c>
      <c r="EX114" s="24">
        <v>69.227329999999995</v>
      </c>
      <c r="EY114" s="24">
        <v>69.166929999999994</v>
      </c>
      <c r="EZ114" s="24">
        <v>69.108750000000001</v>
      </c>
      <c r="FA114" s="24">
        <v>69.034009999999995</v>
      </c>
      <c r="FB114" s="24">
        <v>69.737170000000006</v>
      </c>
      <c r="FC114" s="24">
        <v>71.187399999999997</v>
      </c>
      <c r="FD114" s="24">
        <v>73.433989999999994</v>
      </c>
      <c r="FE114" s="24">
        <v>75.710359999999994</v>
      </c>
      <c r="FF114" s="24">
        <v>77.640640000000005</v>
      </c>
      <c r="FG114" s="24">
        <v>78.735159999999993</v>
      </c>
      <c r="FH114" s="24">
        <v>79.467410000000001</v>
      </c>
      <c r="FI114" s="24">
        <v>79.787369999999996</v>
      </c>
      <c r="FJ114" s="24">
        <v>79.541569999999993</v>
      </c>
      <c r="FK114" s="24">
        <v>78.880409999999998</v>
      </c>
      <c r="FL114" s="24">
        <v>77.616050000000001</v>
      </c>
      <c r="FM114" s="24">
        <v>75.932460000000006</v>
      </c>
      <c r="FN114" s="24">
        <v>74.174970000000002</v>
      </c>
      <c r="FO114" s="24">
        <v>72.068870000000004</v>
      </c>
      <c r="FP114" s="24">
        <v>71.029989999999998</v>
      </c>
      <c r="FQ114" s="24">
        <v>70.573419999999999</v>
      </c>
      <c r="FR114" s="24">
        <v>70.135570000000001</v>
      </c>
      <c r="FS114" s="24">
        <v>0.80401520000000004</v>
      </c>
      <c r="FT114" s="24">
        <v>3.5027900000000001E-2</v>
      </c>
      <c r="FU114" s="24">
        <v>4.9847500000000003E-2</v>
      </c>
    </row>
    <row r="115" spans="1:177" x14ac:dyDescent="0.2">
      <c r="A115" s="14" t="s">
        <v>228</v>
      </c>
      <c r="B115" s="14" t="s">
        <v>0</v>
      </c>
      <c r="C115" s="14" t="s">
        <v>225</v>
      </c>
      <c r="D115" s="36" t="s">
        <v>241</v>
      </c>
      <c r="E115" s="25" t="s">
        <v>221</v>
      </c>
      <c r="F115" s="25">
        <v>1924</v>
      </c>
      <c r="G115" s="24">
        <v>1.661597</v>
      </c>
      <c r="H115" s="24">
        <v>1.4559789999999999</v>
      </c>
      <c r="I115" s="24">
        <v>1.345356</v>
      </c>
      <c r="J115" s="24">
        <v>1.2649550000000001</v>
      </c>
      <c r="K115" s="24">
        <v>1.2590079999999999</v>
      </c>
      <c r="L115" s="24">
        <v>1.294063</v>
      </c>
      <c r="M115" s="24">
        <v>1.3677539999999999</v>
      </c>
      <c r="N115" s="24">
        <v>1.4361889999999999</v>
      </c>
      <c r="O115" s="24">
        <v>1.445446</v>
      </c>
      <c r="P115" s="24">
        <v>1.492029</v>
      </c>
      <c r="Q115" s="24">
        <v>1.634879</v>
      </c>
      <c r="R115" s="24">
        <v>1.865834</v>
      </c>
      <c r="S115" s="24">
        <v>2.0776680000000001</v>
      </c>
      <c r="T115" s="24">
        <v>2.266969</v>
      </c>
      <c r="U115" s="24">
        <v>2.4774600000000002</v>
      </c>
      <c r="V115" s="24">
        <v>2.6338680000000001</v>
      </c>
      <c r="W115" s="24">
        <v>2.802495</v>
      </c>
      <c r="X115" s="24">
        <v>2.9031259999999999</v>
      </c>
      <c r="Y115" s="24">
        <v>2.8950670000000001</v>
      </c>
      <c r="Z115" s="24">
        <v>2.7650920000000001</v>
      </c>
      <c r="AA115" s="24">
        <v>2.7052209999999999</v>
      </c>
      <c r="AB115" s="24">
        <v>2.5677729999999999</v>
      </c>
      <c r="AC115" s="24">
        <v>2.2548569999999999</v>
      </c>
      <c r="AD115" s="24">
        <v>1.913967</v>
      </c>
      <c r="AE115" s="24">
        <v>-0.1073702</v>
      </c>
      <c r="AF115" s="24">
        <v>-0.1153421</v>
      </c>
      <c r="AG115" s="24">
        <v>-7.0238400000000006E-2</v>
      </c>
      <c r="AH115" s="24">
        <v>-9.0464799999999998E-2</v>
      </c>
      <c r="AI115" s="24">
        <v>-6.8206799999999998E-2</v>
      </c>
      <c r="AJ115" s="24">
        <v>-5.5090300000000002E-2</v>
      </c>
      <c r="AK115" s="24">
        <v>7.5979000000000003E-3</v>
      </c>
      <c r="AL115" s="24">
        <v>-1.32347E-2</v>
      </c>
      <c r="AM115" s="24">
        <v>-2.5789099999999999E-2</v>
      </c>
      <c r="AN115" s="24">
        <v>-2.8147999999999999E-2</v>
      </c>
      <c r="AO115" s="24">
        <v>-1.4254299999999999E-2</v>
      </c>
      <c r="AP115" s="24">
        <v>4.8262399999999997E-2</v>
      </c>
      <c r="AQ115" s="24">
        <v>4.7747400000000002E-2</v>
      </c>
      <c r="AR115" s="24">
        <v>6.01439E-2</v>
      </c>
      <c r="AS115" s="24">
        <v>8.6833900000000006E-2</v>
      </c>
      <c r="AT115" s="24">
        <v>7.8052099999999999E-2</v>
      </c>
      <c r="AU115" s="24">
        <v>8.5764699999999999E-2</v>
      </c>
      <c r="AV115" s="24">
        <v>8.2140599999999994E-2</v>
      </c>
      <c r="AW115" s="24">
        <v>-2.82472E-2</v>
      </c>
      <c r="AX115" s="24">
        <v>7.6692000000000001E-3</v>
      </c>
      <c r="AY115" s="24">
        <v>-1.4334599999999999E-2</v>
      </c>
      <c r="AZ115" s="24">
        <v>-3.005E-2</v>
      </c>
      <c r="BA115" s="24">
        <v>-8.3387199999999995E-2</v>
      </c>
      <c r="BB115" s="24">
        <v>-0.1138398</v>
      </c>
      <c r="BC115" s="24">
        <v>-6.5399299999999994E-2</v>
      </c>
      <c r="BD115" s="24">
        <v>-7.7177099999999998E-2</v>
      </c>
      <c r="BE115" s="24">
        <v>-3.9332400000000003E-2</v>
      </c>
      <c r="BF115" s="24">
        <v>-6.1154300000000002E-2</v>
      </c>
      <c r="BG115" s="24">
        <v>-3.8683299999999997E-2</v>
      </c>
      <c r="BH115" s="24">
        <v>-2.4925699999999999E-2</v>
      </c>
      <c r="BI115" s="24">
        <v>3.6640499999999999E-2</v>
      </c>
      <c r="BJ115" s="24">
        <v>1.5229400000000001E-2</v>
      </c>
      <c r="BK115" s="24">
        <v>1.4356E-3</v>
      </c>
      <c r="BL115" s="24">
        <v>2.0143000000000001E-3</v>
      </c>
      <c r="BM115" s="24">
        <v>1.8393099999999999E-2</v>
      </c>
      <c r="BN115" s="24">
        <v>8.5508899999999999E-2</v>
      </c>
      <c r="BO115" s="24">
        <v>8.7889400000000006E-2</v>
      </c>
      <c r="BP115" s="24">
        <v>0.1035451</v>
      </c>
      <c r="BQ115" s="24">
        <v>0.1330016</v>
      </c>
      <c r="BR115" s="24">
        <v>0.12714030000000001</v>
      </c>
      <c r="BS115" s="24">
        <v>0.13681699999999999</v>
      </c>
      <c r="BT115" s="24">
        <v>0.13191330000000001</v>
      </c>
      <c r="BU115" s="24">
        <v>2.22521E-2</v>
      </c>
      <c r="BV115" s="24">
        <v>5.1831599999999999E-2</v>
      </c>
      <c r="BW115" s="24">
        <v>2.4778399999999999E-2</v>
      </c>
      <c r="BX115" s="24">
        <v>7.0245000000000004E-3</v>
      </c>
      <c r="BY115" s="24">
        <v>-4.7285599999999997E-2</v>
      </c>
      <c r="BZ115" s="24">
        <v>-7.6768400000000001E-2</v>
      </c>
      <c r="CA115" s="24">
        <v>-3.6330399999999999E-2</v>
      </c>
      <c r="CB115" s="24">
        <v>-5.07441E-2</v>
      </c>
      <c r="CC115" s="24">
        <v>-1.7926899999999999E-2</v>
      </c>
      <c r="CD115" s="24">
        <v>-4.0854000000000001E-2</v>
      </c>
      <c r="CE115" s="24">
        <v>-1.8235500000000002E-2</v>
      </c>
      <c r="CF115" s="24">
        <v>-4.0337000000000003E-3</v>
      </c>
      <c r="CG115" s="24">
        <v>5.6755300000000002E-2</v>
      </c>
      <c r="CH115" s="24">
        <v>3.4943599999999998E-2</v>
      </c>
      <c r="CI115" s="24">
        <v>2.0291300000000002E-2</v>
      </c>
      <c r="CJ115" s="24">
        <v>2.2904600000000001E-2</v>
      </c>
      <c r="CK115" s="24">
        <v>4.1004499999999999E-2</v>
      </c>
      <c r="CL115" s="24">
        <v>0.11130569999999999</v>
      </c>
      <c r="CM115" s="24">
        <v>0.11569160000000001</v>
      </c>
      <c r="CN115" s="24">
        <v>0.13360469999999999</v>
      </c>
      <c r="CO115" s="24">
        <v>0.16497719999999999</v>
      </c>
      <c r="CP115" s="24">
        <v>0.1611387</v>
      </c>
      <c r="CQ115" s="24">
        <v>0.17217569999999999</v>
      </c>
      <c r="CR115" s="24">
        <v>0.1663858</v>
      </c>
      <c r="CS115" s="24">
        <v>5.7227699999999999E-2</v>
      </c>
      <c r="CT115" s="24">
        <v>8.2418400000000003E-2</v>
      </c>
      <c r="CU115" s="24">
        <v>5.1867900000000002E-2</v>
      </c>
      <c r="CV115" s="24">
        <v>3.2702200000000001E-2</v>
      </c>
      <c r="CW115" s="24">
        <v>-2.2281700000000002E-2</v>
      </c>
      <c r="CX115" s="24">
        <v>-5.1092899999999997E-2</v>
      </c>
      <c r="CY115" s="24">
        <v>-7.2614999999999997E-3</v>
      </c>
      <c r="CZ115" s="24">
        <v>-2.4311200000000002E-2</v>
      </c>
      <c r="DA115" s="24">
        <v>3.4784999999999998E-3</v>
      </c>
      <c r="DB115" s="24">
        <v>-2.0553700000000001E-2</v>
      </c>
      <c r="DC115" s="24">
        <v>2.2123999999999998E-3</v>
      </c>
      <c r="DD115" s="24">
        <v>1.68582E-2</v>
      </c>
      <c r="DE115" s="24">
        <v>7.68702E-2</v>
      </c>
      <c r="DF115" s="24">
        <v>5.4657799999999999E-2</v>
      </c>
      <c r="DG115" s="24">
        <v>3.9147000000000001E-2</v>
      </c>
      <c r="DH115" s="24">
        <v>4.3795000000000001E-2</v>
      </c>
      <c r="DI115" s="24">
        <v>6.3616000000000006E-2</v>
      </c>
      <c r="DJ115" s="24">
        <v>0.13710249999999999</v>
      </c>
      <c r="DK115" s="24">
        <v>0.14349390000000001</v>
      </c>
      <c r="DL115" s="24">
        <v>0.16366420000000001</v>
      </c>
      <c r="DM115" s="24">
        <v>0.19695280000000001</v>
      </c>
      <c r="DN115" s="24">
        <v>0.195137</v>
      </c>
      <c r="DO115" s="24">
        <v>0.20753440000000001</v>
      </c>
      <c r="DP115" s="24">
        <v>0.20085819999999999</v>
      </c>
      <c r="DQ115" s="24">
        <v>9.2203400000000005E-2</v>
      </c>
      <c r="DR115" s="24">
        <v>0.1130051</v>
      </c>
      <c r="DS115" s="24">
        <v>7.8957399999999997E-2</v>
      </c>
      <c r="DT115" s="24">
        <v>5.8379899999999998E-2</v>
      </c>
      <c r="DU115" s="24">
        <v>2.7222000000000001E-3</v>
      </c>
      <c r="DV115" s="24">
        <v>-2.54174E-2</v>
      </c>
      <c r="DW115" s="24">
        <v>3.4709400000000001E-2</v>
      </c>
      <c r="DX115" s="24">
        <v>1.3853799999999999E-2</v>
      </c>
      <c r="DY115" s="24">
        <v>3.4384600000000001E-2</v>
      </c>
      <c r="DZ115" s="24">
        <v>8.7568000000000003E-3</v>
      </c>
      <c r="EA115" s="24">
        <v>3.1735800000000002E-2</v>
      </c>
      <c r="EB115" s="24">
        <v>4.7022899999999999E-2</v>
      </c>
      <c r="EC115" s="24">
        <v>0.1059128</v>
      </c>
      <c r="ED115" s="24">
        <v>8.3121899999999999E-2</v>
      </c>
      <c r="EE115" s="24">
        <v>6.6371600000000003E-2</v>
      </c>
      <c r="EF115" s="24">
        <v>7.3957300000000004E-2</v>
      </c>
      <c r="EG115" s="24">
        <v>9.6263299999999996E-2</v>
      </c>
      <c r="EH115" s="24">
        <v>0.174349</v>
      </c>
      <c r="EI115" s="24">
        <v>0.18363589999999999</v>
      </c>
      <c r="EJ115" s="24">
        <v>0.20706540000000001</v>
      </c>
      <c r="EK115" s="24">
        <v>0.24312039999999999</v>
      </c>
      <c r="EL115" s="24">
        <v>0.2442252</v>
      </c>
      <c r="EM115" s="24">
        <v>0.25858680000000001</v>
      </c>
      <c r="EN115" s="24">
        <v>0.25063089999999999</v>
      </c>
      <c r="EO115" s="24">
        <v>0.14270269999999999</v>
      </c>
      <c r="EP115" s="24">
        <v>0.15716749999999999</v>
      </c>
      <c r="EQ115" s="24">
        <v>0.11807040000000001</v>
      </c>
      <c r="ER115" s="24">
        <v>9.5454399999999995E-2</v>
      </c>
      <c r="ES115" s="24">
        <v>3.8823799999999999E-2</v>
      </c>
      <c r="ET115" s="24">
        <v>1.1653999999999999E-2</v>
      </c>
      <c r="EU115" s="24">
        <v>68.681560000000005</v>
      </c>
      <c r="EV115" s="24">
        <v>68.256550000000004</v>
      </c>
      <c r="EW115" s="24">
        <v>67.907780000000002</v>
      </c>
      <c r="EX115" s="24">
        <v>67.535799999999995</v>
      </c>
      <c r="EY115" s="24">
        <v>67.396360000000001</v>
      </c>
      <c r="EZ115" s="24">
        <v>67.254639999999995</v>
      </c>
      <c r="FA115" s="24">
        <v>66.894649999999999</v>
      </c>
      <c r="FB115" s="24">
        <v>67.963099999999997</v>
      </c>
      <c r="FC115" s="24">
        <v>70.242260000000002</v>
      </c>
      <c r="FD115" s="24">
        <v>73.598669999999998</v>
      </c>
      <c r="FE115" s="24">
        <v>76.746430000000004</v>
      </c>
      <c r="FF115" s="24">
        <v>79.981440000000006</v>
      </c>
      <c r="FG115" s="24">
        <v>82.109480000000005</v>
      </c>
      <c r="FH115" s="24">
        <v>83.218119999999999</v>
      </c>
      <c r="FI115" s="24">
        <v>83.615099999999998</v>
      </c>
      <c r="FJ115" s="24">
        <v>83.454890000000006</v>
      </c>
      <c r="FK115" s="24">
        <v>82.579639999999998</v>
      </c>
      <c r="FL115" s="24">
        <v>81.184809999999999</v>
      </c>
      <c r="FM115" s="24">
        <v>79.263050000000007</v>
      </c>
      <c r="FN115" s="24">
        <v>76.473749999999995</v>
      </c>
      <c r="FO115" s="24">
        <v>73.379019999999997</v>
      </c>
      <c r="FP115" s="24">
        <v>71.158150000000006</v>
      </c>
      <c r="FQ115" s="24">
        <v>70.410880000000006</v>
      </c>
      <c r="FR115" s="24">
        <v>69.498589999999993</v>
      </c>
      <c r="FS115" s="24">
        <v>0.82532289999999997</v>
      </c>
      <c r="FT115" s="24">
        <v>3.4808699999999998E-2</v>
      </c>
      <c r="FU115" s="24">
        <v>5.4301000000000002E-2</v>
      </c>
    </row>
    <row r="116" spans="1:177" x14ac:dyDescent="0.2">
      <c r="A116" s="14" t="s">
        <v>228</v>
      </c>
      <c r="B116" s="14" t="s">
        <v>0</v>
      </c>
      <c r="C116" s="14" t="s">
        <v>225</v>
      </c>
      <c r="D116" s="36" t="s">
        <v>242</v>
      </c>
      <c r="E116" s="25" t="s">
        <v>219</v>
      </c>
      <c r="F116" s="25">
        <v>4323</v>
      </c>
      <c r="G116" s="24">
        <v>2.8390140000000001</v>
      </c>
      <c r="H116" s="24">
        <v>2.5305569999999999</v>
      </c>
      <c r="I116" s="24">
        <v>2.3419289999999999</v>
      </c>
      <c r="J116" s="24">
        <v>2.2255639999999999</v>
      </c>
      <c r="K116" s="24">
        <v>2.2120730000000002</v>
      </c>
      <c r="L116" s="24">
        <v>2.305266</v>
      </c>
      <c r="M116" s="24">
        <v>2.4732530000000001</v>
      </c>
      <c r="N116" s="24">
        <v>2.7270270000000001</v>
      </c>
      <c r="O116" s="24">
        <v>2.7251089999999998</v>
      </c>
      <c r="P116" s="24">
        <v>2.7374390000000002</v>
      </c>
      <c r="Q116" s="24">
        <v>2.861707</v>
      </c>
      <c r="R116" s="24">
        <v>3.0144899999999999</v>
      </c>
      <c r="S116" s="24">
        <v>3.1820270000000002</v>
      </c>
      <c r="T116" s="24">
        <v>3.2966820000000001</v>
      </c>
      <c r="U116" s="24">
        <v>3.4029690000000001</v>
      </c>
      <c r="V116" s="24">
        <v>3.5530249999999999</v>
      </c>
      <c r="W116" s="24">
        <v>3.8116669999999999</v>
      </c>
      <c r="X116" s="24">
        <v>4.0933190000000002</v>
      </c>
      <c r="Y116" s="24">
        <v>4.2628259999999996</v>
      </c>
      <c r="Z116" s="24">
        <v>4.2827190000000002</v>
      </c>
      <c r="AA116" s="24">
        <v>4.4708129999999997</v>
      </c>
      <c r="AB116" s="24">
        <v>4.3431509999999998</v>
      </c>
      <c r="AC116" s="24">
        <v>3.8380529999999999</v>
      </c>
      <c r="AD116" s="24">
        <v>3.2639680000000002</v>
      </c>
      <c r="AE116" s="24">
        <v>-0.21831249999999999</v>
      </c>
      <c r="AF116" s="24">
        <v>-0.25325819999999999</v>
      </c>
      <c r="AG116" s="24">
        <v>-0.2009746</v>
      </c>
      <c r="AH116" s="24">
        <v>-0.1630723</v>
      </c>
      <c r="AI116" s="24">
        <v>-5.7834200000000002E-2</v>
      </c>
      <c r="AJ116" s="24">
        <v>-2.7556799999999999E-2</v>
      </c>
      <c r="AK116" s="24">
        <v>-9.6638000000000002E-3</v>
      </c>
      <c r="AL116" s="24">
        <v>6.1163799999999997E-2</v>
      </c>
      <c r="AM116" s="24">
        <v>2.4327600000000001E-2</v>
      </c>
      <c r="AN116" s="24">
        <v>-2.4023E-3</v>
      </c>
      <c r="AO116" s="24">
        <v>4.89582E-2</v>
      </c>
      <c r="AP116" s="24">
        <v>0.1164515</v>
      </c>
      <c r="AQ116" s="24">
        <v>0.15952659999999999</v>
      </c>
      <c r="AR116" s="24">
        <v>0.1655536</v>
      </c>
      <c r="AS116" s="24">
        <v>0.1497762</v>
      </c>
      <c r="AT116" s="24">
        <v>0.13328200000000001</v>
      </c>
      <c r="AU116" s="24">
        <v>0.1639872</v>
      </c>
      <c r="AV116" s="24">
        <v>0.16967299999999999</v>
      </c>
      <c r="AW116" s="24">
        <v>9.1227500000000003E-2</v>
      </c>
      <c r="AX116" s="24">
        <v>4.5946099999999997E-2</v>
      </c>
      <c r="AY116" s="24">
        <v>3.9879499999999998E-2</v>
      </c>
      <c r="AZ116" s="24">
        <v>4.4694600000000001E-2</v>
      </c>
      <c r="BA116" s="24">
        <v>-5.3114099999999997E-2</v>
      </c>
      <c r="BB116" s="24">
        <v>-0.10371089999999999</v>
      </c>
      <c r="BC116" s="24">
        <v>-0.16503309999999999</v>
      </c>
      <c r="BD116" s="24">
        <v>-0.2003172</v>
      </c>
      <c r="BE116" s="24">
        <v>-0.1527782</v>
      </c>
      <c r="BF116" s="24">
        <v>-0.1184236</v>
      </c>
      <c r="BG116" s="24">
        <v>-1.9016999999999999E-2</v>
      </c>
      <c r="BH116" s="24">
        <v>1.02752E-2</v>
      </c>
      <c r="BI116" s="24">
        <v>2.3806899999999999E-2</v>
      </c>
      <c r="BJ116" s="24">
        <v>9.4468300000000005E-2</v>
      </c>
      <c r="BK116" s="24">
        <v>5.74449E-2</v>
      </c>
      <c r="BL116" s="24">
        <v>3.2553699999999998E-2</v>
      </c>
      <c r="BM116" s="24">
        <v>8.7187700000000007E-2</v>
      </c>
      <c r="BN116" s="24">
        <v>0.1560869</v>
      </c>
      <c r="BO116" s="24">
        <v>0.20140140000000001</v>
      </c>
      <c r="BP116" s="24">
        <v>0.2097398</v>
      </c>
      <c r="BQ116" s="24">
        <v>0.19540160000000001</v>
      </c>
      <c r="BR116" s="24">
        <v>0.18165819999999999</v>
      </c>
      <c r="BS116" s="24">
        <v>0.21420169999999999</v>
      </c>
      <c r="BT116" s="24">
        <v>0.21777869999999999</v>
      </c>
      <c r="BU116" s="24">
        <v>0.14075679999999999</v>
      </c>
      <c r="BV116" s="24">
        <v>9.2034400000000002E-2</v>
      </c>
      <c r="BW116" s="24">
        <v>8.5813500000000001E-2</v>
      </c>
      <c r="BX116" s="24">
        <v>9.1700699999999996E-2</v>
      </c>
      <c r="BY116" s="24">
        <v>-6.7210000000000004E-3</v>
      </c>
      <c r="BZ116" s="24">
        <v>-5.8069000000000003E-2</v>
      </c>
      <c r="CA116" s="24">
        <v>-0.12813189999999999</v>
      </c>
      <c r="CB116" s="24">
        <v>-0.1636503</v>
      </c>
      <c r="CC116" s="24">
        <v>-0.1193974</v>
      </c>
      <c r="CD116" s="24">
        <v>-8.7499999999999994E-2</v>
      </c>
      <c r="CE116" s="24">
        <v>7.8677E-3</v>
      </c>
      <c r="CF116" s="24">
        <v>3.6477500000000003E-2</v>
      </c>
      <c r="CG116" s="24">
        <v>4.6988599999999998E-2</v>
      </c>
      <c r="CH116" s="24">
        <v>0.1175349</v>
      </c>
      <c r="CI116" s="24">
        <v>8.0381800000000003E-2</v>
      </c>
      <c r="CJ116" s="24">
        <v>5.6764099999999998E-2</v>
      </c>
      <c r="CK116" s="24">
        <v>0.1136653</v>
      </c>
      <c r="CL116" s="24">
        <v>0.18353829999999999</v>
      </c>
      <c r="CM116" s="24">
        <v>0.23040369999999999</v>
      </c>
      <c r="CN116" s="24">
        <v>0.240343</v>
      </c>
      <c r="CO116" s="24">
        <v>0.2270016</v>
      </c>
      <c r="CP116" s="24">
        <v>0.2151634</v>
      </c>
      <c r="CQ116" s="24">
        <v>0.24898010000000001</v>
      </c>
      <c r="CR116" s="24">
        <v>0.2510965</v>
      </c>
      <c r="CS116" s="24">
        <v>0.17506060000000001</v>
      </c>
      <c r="CT116" s="24">
        <v>0.123955</v>
      </c>
      <c r="CU116" s="24">
        <v>0.1176272</v>
      </c>
      <c r="CV116" s="24">
        <v>0.12425700000000001</v>
      </c>
      <c r="CW116" s="24">
        <v>2.5410700000000001E-2</v>
      </c>
      <c r="CX116" s="24">
        <v>-2.6457499999999998E-2</v>
      </c>
      <c r="CY116" s="24">
        <v>-9.1230800000000001E-2</v>
      </c>
      <c r="CZ116" s="24">
        <v>-0.1269835</v>
      </c>
      <c r="DA116" s="24">
        <v>-8.6016700000000001E-2</v>
      </c>
      <c r="DB116" s="24">
        <v>-5.6576399999999999E-2</v>
      </c>
      <c r="DC116" s="24">
        <v>3.4752400000000003E-2</v>
      </c>
      <c r="DD116" s="24">
        <v>6.2679899999999997E-2</v>
      </c>
      <c r="DE116" s="24">
        <v>7.0170300000000005E-2</v>
      </c>
      <c r="DF116" s="24">
        <v>0.14060149999999999</v>
      </c>
      <c r="DG116" s="24">
        <v>0.1033188</v>
      </c>
      <c r="DH116" s="24">
        <v>8.0974500000000005E-2</v>
      </c>
      <c r="DI116" s="24">
        <v>0.14014299999999999</v>
      </c>
      <c r="DJ116" s="24">
        <v>0.2109897</v>
      </c>
      <c r="DK116" s="24">
        <v>0.25940600000000003</v>
      </c>
      <c r="DL116" s="24">
        <v>0.27094620000000003</v>
      </c>
      <c r="DM116" s="24">
        <v>0.25860159999999999</v>
      </c>
      <c r="DN116" s="24">
        <v>0.24866859999999999</v>
      </c>
      <c r="DO116" s="24">
        <v>0.28375850000000002</v>
      </c>
      <c r="DP116" s="24">
        <v>0.28441440000000001</v>
      </c>
      <c r="DQ116" s="24">
        <v>0.20936450000000001</v>
      </c>
      <c r="DR116" s="24">
        <v>0.1558756</v>
      </c>
      <c r="DS116" s="24">
        <v>0.14944099999999999</v>
      </c>
      <c r="DT116" s="24">
        <v>0.15681320000000001</v>
      </c>
      <c r="DU116" s="24">
        <v>5.7542500000000003E-2</v>
      </c>
      <c r="DV116" s="24">
        <v>5.1539999999999997E-3</v>
      </c>
      <c r="DW116" s="24">
        <v>-3.7951400000000003E-2</v>
      </c>
      <c r="DX116" s="24">
        <v>-7.4042499999999997E-2</v>
      </c>
      <c r="DY116" s="24">
        <v>-3.7820199999999998E-2</v>
      </c>
      <c r="DZ116" s="24">
        <v>-1.19276E-2</v>
      </c>
      <c r="EA116" s="24">
        <v>7.3569599999999999E-2</v>
      </c>
      <c r="EB116" s="24">
        <v>0.1005119</v>
      </c>
      <c r="EC116" s="24">
        <v>0.103641</v>
      </c>
      <c r="ED116" s="24">
        <v>0.17390600000000001</v>
      </c>
      <c r="EE116" s="24">
        <v>0.136436</v>
      </c>
      <c r="EF116" s="24">
        <v>0.11593050000000001</v>
      </c>
      <c r="EG116" s="24">
        <v>0.17837249999999999</v>
      </c>
      <c r="EH116" s="24">
        <v>0.25062519999999999</v>
      </c>
      <c r="EI116" s="24">
        <v>0.30128080000000002</v>
      </c>
      <c r="EJ116" s="24">
        <v>0.31513229999999998</v>
      </c>
      <c r="EK116" s="24">
        <v>0.30422700000000003</v>
      </c>
      <c r="EL116" s="24">
        <v>0.2970448</v>
      </c>
      <c r="EM116" s="24">
        <v>0.33397300000000002</v>
      </c>
      <c r="EN116" s="24">
        <v>0.33252009999999999</v>
      </c>
      <c r="EO116" s="24">
        <v>0.25889380000000001</v>
      </c>
      <c r="EP116" s="24">
        <v>0.2019639</v>
      </c>
      <c r="EQ116" s="24">
        <v>0.19537499999999999</v>
      </c>
      <c r="ER116" s="24">
        <v>0.20381930000000001</v>
      </c>
      <c r="ES116" s="24">
        <v>0.1039356</v>
      </c>
      <c r="ET116" s="24">
        <v>5.0795899999999998E-2</v>
      </c>
      <c r="EU116" s="24">
        <v>63.233730000000001</v>
      </c>
      <c r="EV116" s="24">
        <v>62.563270000000003</v>
      </c>
      <c r="EW116" s="24">
        <v>62.072499999999998</v>
      </c>
      <c r="EX116" s="24">
        <v>61.580750000000002</v>
      </c>
      <c r="EY116" s="24">
        <v>61.306069999999998</v>
      </c>
      <c r="EZ116" s="24">
        <v>61.108029999999999</v>
      </c>
      <c r="FA116" s="24">
        <v>60.853000000000002</v>
      </c>
      <c r="FB116" s="24">
        <v>62.205649999999999</v>
      </c>
      <c r="FC116" s="24">
        <v>64.600629999999995</v>
      </c>
      <c r="FD116" s="24">
        <v>67.776870000000002</v>
      </c>
      <c r="FE116" s="24">
        <v>70.651020000000003</v>
      </c>
      <c r="FF116" s="24">
        <v>72.721369999999993</v>
      </c>
      <c r="FG116" s="24">
        <v>74.376180000000005</v>
      </c>
      <c r="FH116" s="24">
        <v>75.478279999999998</v>
      </c>
      <c r="FI116" s="24">
        <v>76.131320000000002</v>
      </c>
      <c r="FJ116" s="24">
        <v>76.30538</v>
      </c>
      <c r="FK116" s="24">
        <v>75.863230000000001</v>
      </c>
      <c r="FL116" s="24">
        <v>74.504909999999995</v>
      </c>
      <c r="FM116" s="24">
        <v>72.780060000000006</v>
      </c>
      <c r="FN116" s="24">
        <v>70.485600000000005</v>
      </c>
      <c r="FO116" s="24">
        <v>67.582710000000006</v>
      </c>
      <c r="FP116" s="24">
        <v>65.534689999999998</v>
      </c>
      <c r="FQ116" s="24">
        <v>64.590969999999999</v>
      </c>
      <c r="FR116" s="24">
        <v>63.975830000000002</v>
      </c>
      <c r="FS116" s="24">
        <v>0.92333109999999996</v>
      </c>
      <c r="FT116" s="24">
        <v>3.8202199999999999E-2</v>
      </c>
      <c r="FU116" s="24">
        <v>5.3160499999999999E-2</v>
      </c>
    </row>
    <row r="117" spans="1:177" x14ac:dyDescent="0.2">
      <c r="A117" s="14" t="s">
        <v>228</v>
      </c>
      <c r="B117" s="14" t="s">
        <v>0</v>
      </c>
      <c r="C117" s="14" t="s">
        <v>225</v>
      </c>
      <c r="D117" s="36" t="s">
        <v>242</v>
      </c>
      <c r="E117" s="25" t="s">
        <v>220</v>
      </c>
      <c r="F117" s="25">
        <v>2525</v>
      </c>
      <c r="G117" s="24">
        <v>1.6193200000000001</v>
      </c>
      <c r="H117" s="24">
        <v>1.4322379999999999</v>
      </c>
      <c r="I117" s="24">
        <v>1.307283</v>
      </c>
      <c r="J117" s="24">
        <v>1.2392890000000001</v>
      </c>
      <c r="K117" s="24">
        <v>1.2075480000000001</v>
      </c>
      <c r="L117" s="24">
        <v>1.2632270000000001</v>
      </c>
      <c r="M117" s="24">
        <v>1.365516</v>
      </c>
      <c r="N117" s="24">
        <v>1.532505</v>
      </c>
      <c r="O117" s="24">
        <v>1.5476019999999999</v>
      </c>
      <c r="P117" s="24">
        <v>1.551579</v>
      </c>
      <c r="Q117" s="24">
        <v>1.6354439999999999</v>
      </c>
      <c r="R117" s="24">
        <v>1.698696</v>
      </c>
      <c r="S117" s="24">
        <v>1.7600690000000001</v>
      </c>
      <c r="T117" s="24">
        <v>1.782297</v>
      </c>
      <c r="U117" s="24">
        <v>1.7967580000000001</v>
      </c>
      <c r="V117" s="24">
        <v>1.849594</v>
      </c>
      <c r="W117" s="24">
        <v>1.944107</v>
      </c>
      <c r="X117" s="24">
        <v>2.121569</v>
      </c>
      <c r="Y117" s="24">
        <v>2.265914</v>
      </c>
      <c r="Z117" s="24">
        <v>2.3182860000000001</v>
      </c>
      <c r="AA117" s="24">
        <v>2.447028</v>
      </c>
      <c r="AB117" s="24">
        <v>2.4260039999999998</v>
      </c>
      <c r="AC117" s="24">
        <v>2.1554410000000002</v>
      </c>
      <c r="AD117" s="24">
        <v>1.861407</v>
      </c>
      <c r="AE117" s="24">
        <v>-0.16342789999999999</v>
      </c>
      <c r="AF117" s="24">
        <v>-0.21308440000000001</v>
      </c>
      <c r="AG117" s="24">
        <v>-0.201708</v>
      </c>
      <c r="AH117" s="24">
        <v>-0.15376000000000001</v>
      </c>
      <c r="AI117" s="24">
        <v>-8.4910799999999995E-2</v>
      </c>
      <c r="AJ117" s="24">
        <v>-5.87552E-2</v>
      </c>
      <c r="AK117" s="24">
        <v>-4.1125500000000002E-2</v>
      </c>
      <c r="AL117" s="24">
        <v>5.8631000000000004E-3</v>
      </c>
      <c r="AM117" s="24">
        <v>-2.5580800000000001E-2</v>
      </c>
      <c r="AN117" s="24">
        <v>-4.8012699999999998E-2</v>
      </c>
      <c r="AO117" s="24">
        <v>3.2815000000000001E-3</v>
      </c>
      <c r="AP117" s="24">
        <v>4.15279E-2</v>
      </c>
      <c r="AQ117" s="24">
        <v>7.5637399999999994E-2</v>
      </c>
      <c r="AR117" s="24">
        <v>6.9145700000000004E-2</v>
      </c>
      <c r="AS117" s="24">
        <v>4.3303000000000001E-2</v>
      </c>
      <c r="AT117" s="24">
        <v>3.4431200000000002E-2</v>
      </c>
      <c r="AU117" s="24">
        <v>3.85893E-2</v>
      </c>
      <c r="AV117" s="24">
        <v>6.6144800000000004E-2</v>
      </c>
      <c r="AW117" s="24">
        <v>4.0105200000000001E-2</v>
      </c>
      <c r="AX117" s="24">
        <v>2.08764E-2</v>
      </c>
      <c r="AY117" s="24">
        <v>-2.23965E-2</v>
      </c>
      <c r="AZ117" s="24">
        <v>3.1427999999999998E-3</v>
      </c>
      <c r="BA117" s="24">
        <v>-6.9677699999999995E-2</v>
      </c>
      <c r="BB117" s="24">
        <v>-7.5076699999999996E-2</v>
      </c>
      <c r="BC117" s="24">
        <v>-0.1214812</v>
      </c>
      <c r="BD117" s="24">
        <v>-0.16946549999999999</v>
      </c>
      <c r="BE117" s="24">
        <v>-0.1610172</v>
      </c>
      <c r="BF117" s="24">
        <v>-0.11665540000000001</v>
      </c>
      <c r="BG117" s="24">
        <v>-5.3934900000000001E-2</v>
      </c>
      <c r="BH117" s="24">
        <v>-2.8920499999999998E-2</v>
      </c>
      <c r="BI117" s="24">
        <v>-1.9931299999999999E-2</v>
      </c>
      <c r="BJ117" s="24">
        <v>2.8548400000000002E-2</v>
      </c>
      <c r="BK117" s="24">
        <v>-1.1061000000000001E-3</v>
      </c>
      <c r="BL117" s="24">
        <v>-2.1355300000000001E-2</v>
      </c>
      <c r="BM117" s="24">
        <v>3.2560699999999998E-2</v>
      </c>
      <c r="BN117" s="24">
        <v>7.0052000000000003E-2</v>
      </c>
      <c r="BO117" s="24">
        <v>0.1061762</v>
      </c>
      <c r="BP117" s="24">
        <v>0.10034990000000001</v>
      </c>
      <c r="BQ117" s="24">
        <v>7.5668700000000005E-2</v>
      </c>
      <c r="BR117" s="24">
        <v>6.9287600000000005E-2</v>
      </c>
      <c r="BS117" s="24">
        <v>7.3799000000000003E-2</v>
      </c>
      <c r="BT117" s="24">
        <v>9.9142300000000003E-2</v>
      </c>
      <c r="BU117" s="24">
        <v>7.4846300000000004E-2</v>
      </c>
      <c r="BV117" s="24">
        <v>5.5235399999999997E-2</v>
      </c>
      <c r="BW117" s="24">
        <v>1.2774799999999999E-2</v>
      </c>
      <c r="BX117" s="24">
        <v>3.9098899999999999E-2</v>
      </c>
      <c r="BY117" s="24">
        <v>-3.3767800000000001E-2</v>
      </c>
      <c r="BZ117" s="24">
        <v>-3.9901300000000001E-2</v>
      </c>
      <c r="CA117" s="24">
        <v>-9.2428999999999997E-2</v>
      </c>
      <c r="CB117" s="24">
        <v>-0.1392552</v>
      </c>
      <c r="CC117" s="24">
        <v>-0.13283490000000001</v>
      </c>
      <c r="CD117" s="24">
        <v>-9.0956899999999993E-2</v>
      </c>
      <c r="CE117" s="24">
        <v>-3.2481200000000002E-2</v>
      </c>
      <c r="CF117" s="24">
        <v>-8.2570000000000005E-3</v>
      </c>
      <c r="CG117" s="24">
        <v>-5.2522000000000003E-3</v>
      </c>
      <c r="CH117" s="24">
        <v>4.42602E-2</v>
      </c>
      <c r="CI117" s="24">
        <v>1.5845100000000001E-2</v>
      </c>
      <c r="CJ117" s="24">
        <v>-2.8925000000000001E-3</v>
      </c>
      <c r="CK117" s="24">
        <v>5.2839400000000002E-2</v>
      </c>
      <c r="CL117" s="24">
        <v>8.9807600000000001E-2</v>
      </c>
      <c r="CM117" s="24">
        <v>0.1273272</v>
      </c>
      <c r="CN117" s="24">
        <v>0.1219618</v>
      </c>
      <c r="CO117" s="24">
        <v>9.8085099999999995E-2</v>
      </c>
      <c r="CP117" s="24">
        <v>9.3429100000000001E-2</v>
      </c>
      <c r="CQ117" s="24">
        <v>9.81852E-2</v>
      </c>
      <c r="CR117" s="24">
        <v>0.1219962</v>
      </c>
      <c r="CS117" s="24">
        <v>9.8907900000000007E-2</v>
      </c>
      <c r="CT117" s="24">
        <v>7.9032400000000003E-2</v>
      </c>
      <c r="CU117" s="24">
        <v>3.7134300000000002E-2</v>
      </c>
      <c r="CV117" s="24">
        <v>6.4002000000000003E-2</v>
      </c>
      <c r="CW117" s="24">
        <v>-8.8967999999999998E-3</v>
      </c>
      <c r="CX117" s="24">
        <v>-1.5539000000000001E-2</v>
      </c>
      <c r="CY117" s="24">
        <v>-6.3376799999999997E-2</v>
      </c>
      <c r="CZ117" s="24">
        <v>-0.1090448</v>
      </c>
      <c r="DA117" s="24">
        <v>-0.1046525</v>
      </c>
      <c r="DB117" s="24">
        <v>-6.5258399999999994E-2</v>
      </c>
      <c r="DC117" s="24">
        <v>-1.10274E-2</v>
      </c>
      <c r="DD117" s="24">
        <v>1.2406500000000001E-2</v>
      </c>
      <c r="DE117" s="24">
        <v>9.4268000000000008E-3</v>
      </c>
      <c r="DF117" s="24">
        <v>5.9971999999999998E-2</v>
      </c>
      <c r="DG117" s="24">
        <v>3.2796199999999998E-2</v>
      </c>
      <c r="DH117" s="24">
        <v>1.55704E-2</v>
      </c>
      <c r="DI117" s="24">
        <v>7.3118100000000005E-2</v>
      </c>
      <c r="DJ117" s="24">
        <v>0.1095633</v>
      </c>
      <c r="DK117" s="24">
        <v>0.14847830000000001</v>
      </c>
      <c r="DL117" s="24">
        <v>0.1435738</v>
      </c>
      <c r="DM117" s="24">
        <v>0.12050139999999999</v>
      </c>
      <c r="DN117" s="24">
        <v>0.11757049999999999</v>
      </c>
      <c r="DO117" s="24">
        <v>0.1225714</v>
      </c>
      <c r="DP117" s="24">
        <v>0.14485010000000001</v>
      </c>
      <c r="DQ117" s="24">
        <v>0.1229696</v>
      </c>
      <c r="DR117" s="24">
        <v>0.1028293</v>
      </c>
      <c r="DS117" s="24">
        <v>6.1493899999999997E-2</v>
      </c>
      <c r="DT117" s="24">
        <v>8.8904999999999998E-2</v>
      </c>
      <c r="DU117" s="24">
        <v>1.59743E-2</v>
      </c>
      <c r="DV117" s="24">
        <v>8.8234000000000003E-3</v>
      </c>
      <c r="DW117" s="24">
        <v>-2.1430100000000001E-2</v>
      </c>
      <c r="DX117" s="24">
        <v>-6.5425899999999995E-2</v>
      </c>
      <c r="DY117" s="24">
        <v>-6.3961699999999996E-2</v>
      </c>
      <c r="DZ117" s="24">
        <v>-2.81538E-2</v>
      </c>
      <c r="EA117" s="24">
        <v>1.9948400000000002E-2</v>
      </c>
      <c r="EB117" s="24">
        <v>4.2241300000000002E-2</v>
      </c>
      <c r="EC117" s="24">
        <v>3.0621099999999998E-2</v>
      </c>
      <c r="ED117" s="24">
        <v>8.2657300000000003E-2</v>
      </c>
      <c r="EE117" s="24">
        <v>5.7271000000000002E-2</v>
      </c>
      <c r="EF117" s="24">
        <v>4.2227800000000003E-2</v>
      </c>
      <c r="EG117" s="24">
        <v>0.1023973</v>
      </c>
      <c r="EH117" s="24">
        <v>0.1380873</v>
      </c>
      <c r="EI117" s="24">
        <v>0.17901700000000001</v>
      </c>
      <c r="EJ117" s="24">
        <v>0.17477790000000001</v>
      </c>
      <c r="EK117" s="24">
        <v>0.15286710000000001</v>
      </c>
      <c r="EL117" s="24">
        <v>0.1524269</v>
      </c>
      <c r="EM117" s="24">
        <v>0.15778110000000001</v>
      </c>
      <c r="EN117" s="24">
        <v>0.17784759999999999</v>
      </c>
      <c r="EO117" s="24">
        <v>0.15771070000000001</v>
      </c>
      <c r="EP117" s="24">
        <v>0.13718830000000001</v>
      </c>
      <c r="EQ117" s="24">
        <v>9.6665200000000007E-2</v>
      </c>
      <c r="ER117" s="24">
        <v>0.1248611</v>
      </c>
      <c r="ES117" s="24">
        <v>5.1884100000000002E-2</v>
      </c>
      <c r="ET117" s="24">
        <v>4.3998799999999998E-2</v>
      </c>
      <c r="EU117" s="24">
        <v>63.58699</v>
      </c>
      <c r="EV117" s="24">
        <v>62.94753</v>
      </c>
      <c r="EW117" s="24">
        <v>62.645760000000003</v>
      </c>
      <c r="EX117" s="24">
        <v>62.242989999999999</v>
      </c>
      <c r="EY117" s="24">
        <v>62.052799999999998</v>
      </c>
      <c r="EZ117" s="24">
        <v>61.906370000000003</v>
      </c>
      <c r="FA117" s="24">
        <v>61.67165</v>
      </c>
      <c r="FB117" s="24">
        <v>62.821539999999999</v>
      </c>
      <c r="FC117" s="24">
        <v>64.742270000000005</v>
      </c>
      <c r="FD117" s="24">
        <v>67.476169999999996</v>
      </c>
      <c r="FE117" s="24">
        <v>69.984999999999999</v>
      </c>
      <c r="FF117" s="24">
        <v>71.589920000000006</v>
      </c>
      <c r="FG117" s="24">
        <v>72.867990000000006</v>
      </c>
      <c r="FH117" s="24">
        <v>73.7774</v>
      </c>
      <c r="FI117" s="24">
        <v>74.410290000000003</v>
      </c>
      <c r="FJ117" s="24">
        <v>74.602090000000004</v>
      </c>
      <c r="FK117" s="24">
        <v>74.215819999999994</v>
      </c>
      <c r="FL117" s="24">
        <v>72.910740000000004</v>
      </c>
      <c r="FM117" s="24">
        <v>71.350560000000002</v>
      </c>
      <c r="FN117" s="24">
        <v>69.528589999999994</v>
      </c>
      <c r="FO117" s="24">
        <v>67.07602</v>
      </c>
      <c r="FP117" s="24">
        <v>65.484859999999998</v>
      </c>
      <c r="FQ117" s="24">
        <v>64.776539999999997</v>
      </c>
      <c r="FR117" s="24">
        <v>64.282809999999998</v>
      </c>
      <c r="FS117" s="24">
        <v>0.67857219999999996</v>
      </c>
      <c r="FT117" s="24">
        <v>2.7396299999999998E-2</v>
      </c>
      <c r="FU117" s="24">
        <v>3.7917199999999998E-2</v>
      </c>
    </row>
    <row r="118" spans="1:177" x14ac:dyDescent="0.2">
      <c r="A118" s="14" t="s">
        <v>228</v>
      </c>
      <c r="B118" s="14" t="s">
        <v>0</v>
      </c>
      <c r="C118" s="14" t="s">
        <v>225</v>
      </c>
      <c r="D118" s="36" t="s">
        <v>242</v>
      </c>
      <c r="E118" s="25" t="s">
        <v>221</v>
      </c>
      <c r="F118" s="25">
        <v>1798</v>
      </c>
      <c r="G118" s="24">
        <v>1.2210570000000001</v>
      </c>
      <c r="H118" s="24">
        <v>1.0997920000000001</v>
      </c>
      <c r="I118" s="24">
        <v>1.0361929999999999</v>
      </c>
      <c r="J118" s="24">
        <v>0.98791269999999998</v>
      </c>
      <c r="K118" s="24">
        <v>1.0065949999999999</v>
      </c>
      <c r="L118" s="24">
        <v>1.04409</v>
      </c>
      <c r="M118" s="24">
        <v>1.1099619999999999</v>
      </c>
      <c r="N118" s="24">
        <v>1.196285</v>
      </c>
      <c r="O118" s="24">
        <v>1.1791419999999999</v>
      </c>
      <c r="P118" s="24">
        <v>1.187406</v>
      </c>
      <c r="Q118" s="24">
        <v>1.2278929999999999</v>
      </c>
      <c r="R118" s="24">
        <v>1.318962</v>
      </c>
      <c r="S118" s="24">
        <v>1.426555</v>
      </c>
      <c r="T118" s="24">
        <v>1.520883</v>
      </c>
      <c r="U118" s="24">
        <v>1.6141259999999999</v>
      </c>
      <c r="V118" s="24">
        <v>1.71286</v>
      </c>
      <c r="W118" s="24">
        <v>1.878825</v>
      </c>
      <c r="X118" s="24">
        <v>1.9828330000000001</v>
      </c>
      <c r="Y118" s="24">
        <v>2.0070579999999998</v>
      </c>
      <c r="Z118" s="24">
        <v>1.9734400000000001</v>
      </c>
      <c r="AA118" s="24">
        <v>2.0312519999999998</v>
      </c>
      <c r="AB118" s="24">
        <v>1.922444</v>
      </c>
      <c r="AC118" s="24">
        <v>1.6863440000000001</v>
      </c>
      <c r="AD118" s="24">
        <v>1.404739</v>
      </c>
      <c r="AE118" s="24">
        <v>-9.0302999999999994E-2</v>
      </c>
      <c r="AF118" s="24">
        <v>-7.3210600000000001E-2</v>
      </c>
      <c r="AG118" s="24">
        <v>-2.7894200000000001E-2</v>
      </c>
      <c r="AH118" s="24">
        <v>-3.7006699999999997E-2</v>
      </c>
      <c r="AI118" s="24">
        <v>1.7354E-3</v>
      </c>
      <c r="AJ118" s="24">
        <v>6.1155000000000003E-3</v>
      </c>
      <c r="AK118" s="24">
        <v>9.0676000000000003E-3</v>
      </c>
      <c r="AL118" s="24">
        <v>3.2592299999999998E-2</v>
      </c>
      <c r="AM118" s="24">
        <v>2.8034799999999999E-2</v>
      </c>
      <c r="AN118" s="24">
        <v>2.2681900000000001E-2</v>
      </c>
      <c r="AO118" s="24">
        <v>2.0251999999999999E-2</v>
      </c>
      <c r="AP118" s="24">
        <v>4.8951399999999999E-2</v>
      </c>
      <c r="AQ118" s="24">
        <v>5.6505800000000002E-2</v>
      </c>
      <c r="AR118" s="24">
        <v>6.8177100000000004E-2</v>
      </c>
      <c r="AS118" s="24">
        <v>7.7743900000000005E-2</v>
      </c>
      <c r="AT118" s="24">
        <v>6.8665299999999999E-2</v>
      </c>
      <c r="AU118" s="24">
        <v>9.4480999999999996E-2</v>
      </c>
      <c r="AV118" s="24">
        <v>7.3607500000000006E-2</v>
      </c>
      <c r="AW118" s="24">
        <v>1.9960200000000001E-2</v>
      </c>
      <c r="AX118" s="24">
        <v>-3.5531E-3</v>
      </c>
      <c r="AY118" s="24">
        <v>3.4235399999999999E-2</v>
      </c>
      <c r="AZ118" s="24">
        <v>1.1439E-2</v>
      </c>
      <c r="BA118" s="24">
        <v>-1.33081E-2</v>
      </c>
      <c r="BB118" s="24">
        <v>-5.9120199999999998E-2</v>
      </c>
      <c r="BC118" s="24">
        <v>-5.7605799999999999E-2</v>
      </c>
      <c r="BD118" s="24">
        <v>-4.3536999999999999E-2</v>
      </c>
      <c r="BE118" s="24">
        <v>-2.5182E-3</v>
      </c>
      <c r="BF118" s="24">
        <v>-1.2490299999999999E-2</v>
      </c>
      <c r="BG118" s="24">
        <v>2.49564E-2</v>
      </c>
      <c r="BH118" s="24">
        <v>2.9220300000000001E-2</v>
      </c>
      <c r="BI118" s="24">
        <v>3.5091200000000003E-2</v>
      </c>
      <c r="BJ118" s="24">
        <v>5.7051299999999999E-2</v>
      </c>
      <c r="BK118" s="24">
        <v>5.0342999999999999E-2</v>
      </c>
      <c r="BL118" s="24">
        <v>4.5246399999999999E-2</v>
      </c>
      <c r="BM118" s="24">
        <v>4.4799800000000001E-2</v>
      </c>
      <c r="BN118" s="24">
        <v>7.6511300000000004E-2</v>
      </c>
      <c r="BO118" s="24">
        <v>8.5166400000000003E-2</v>
      </c>
      <c r="BP118" s="24">
        <v>9.9529599999999996E-2</v>
      </c>
      <c r="BQ118" s="24">
        <v>0.1099639</v>
      </c>
      <c r="BR118" s="24">
        <v>0.1022623</v>
      </c>
      <c r="BS118" s="24">
        <v>0.13036490000000001</v>
      </c>
      <c r="BT118" s="24">
        <v>0.1087335</v>
      </c>
      <c r="BU118" s="24">
        <v>5.5358999999999998E-2</v>
      </c>
      <c r="BV118" s="24">
        <v>2.7143199999999999E-2</v>
      </c>
      <c r="BW118" s="24">
        <v>6.3692700000000005E-2</v>
      </c>
      <c r="BX118" s="24">
        <v>4.1651800000000003E-2</v>
      </c>
      <c r="BY118" s="24">
        <v>1.5952500000000001E-2</v>
      </c>
      <c r="BZ118" s="24">
        <v>-3.01284E-2</v>
      </c>
      <c r="CA118" s="24">
        <v>-3.4959700000000003E-2</v>
      </c>
      <c r="CB118" s="24">
        <v>-2.2985100000000001E-2</v>
      </c>
      <c r="CC118" s="24">
        <v>1.50571E-2</v>
      </c>
      <c r="CD118" s="24">
        <v>4.4897000000000001E-3</v>
      </c>
      <c r="CE118" s="24">
        <v>4.1039300000000001E-2</v>
      </c>
      <c r="CF118" s="24">
        <v>4.5222600000000002E-2</v>
      </c>
      <c r="CG118" s="24">
        <v>5.3115099999999998E-2</v>
      </c>
      <c r="CH118" s="24">
        <v>7.3991500000000002E-2</v>
      </c>
      <c r="CI118" s="24">
        <v>6.5793599999999994E-2</v>
      </c>
      <c r="CJ118" s="24">
        <v>6.0874499999999998E-2</v>
      </c>
      <c r="CK118" s="24">
        <v>6.1801500000000002E-2</v>
      </c>
      <c r="CL118" s="24">
        <v>9.5599199999999995E-2</v>
      </c>
      <c r="CM118" s="24">
        <v>0.1050167</v>
      </c>
      <c r="CN118" s="24">
        <v>0.1212442</v>
      </c>
      <c r="CO118" s="24">
        <v>0.13227949999999999</v>
      </c>
      <c r="CP118" s="24">
        <v>0.12553149999999999</v>
      </c>
      <c r="CQ118" s="24">
        <v>0.15521799999999999</v>
      </c>
      <c r="CR118" s="24">
        <v>0.1330617</v>
      </c>
      <c r="CS118" s="24">
        <v>7.9876100000000005E-2</v>
      </c>
      <c r="CT118" s="24">
        <v>4.8403399999999999E-2</v>
      </c>
      <c r="CU118" s="24">
        <v>8.4094799999999997E-2</v>
      </c>
      <c r="CV118" s="24">
        <v>6.2577099999999997E-2</v>
      </c>
      <c r="CW118" s="24">
        <v>3.6218199999999999E-2</v>
      </c>
      <c r="CX118" s="24">
        <v>-1.0048700000000001E-2</v>
      </c>
      <c r="CY118" s="24">
        <v>-1.23137E-2</v>
      </c>
      <c r="CZ118" s="24">
        <v>-2.4331999999999999E-3</v>
      </c>
      <c r="DA118" s="24">
        <v>3.2632399999999999E-2</v>
      </c>
      <c r="DB118" s="24">
        <v>2.1469700000000001E-2</v>
      </c>
      <c r="DC118" s="24">
        <v>5.7122100000000002E-2</v>
      </c>
      <c r="DD118" s="24">
        <v>6.1224899999999999E-2</v>
      </c>
      <c r="DE118" s="24">
        <v>7.1138900000000005E-2</v>
      </c>
      <c r="DF118" s="24">
        <v>9.0931799999999993E-2</v>
      </c>
      <c r="DG118" s="24">
        <v>8.12441E-2</v>
      </c>
      <c r="DH118" s="24">
        <v>7.6502600000000004E-2</v>
      </c>
      <c r="DI118" s="24">
        <v>7.8803200000000004E-2</v>
      </c>
      <c r="DJ118" s="24">
        <v>0.1146871</v>
      </c>
      <c r="DK118" s="24">
        <v>0.1248669</v>
      </c>
      <c r="DL118" s="24">
        <v>0.1429588</v>
      </c>
      <c r="DM118" s="24">
        <v>0.15459500000000001</v>
      </c>
      <c r="DN118" s="24">
        <v>0.14880060000000001</v>
      </c>
      <c r="DO118" s="24">
        <v>0.18007110000000001</v>
      </c>
      <c r="DP118" s="24">
        <v>0.1573899</v>
      </c>
      <c r="DQ118" s="24">
        <v>0.10439320000000001</v>
      </c>
      <c r="DR118" s="24">
        <v>6.9663600000000006E-2</v>
      </c>
      <c r="DS118" s="24">
        <v>0.1044968</v>
      </c>
      <c r="DT118" s="24">
        <v>8.3502400000000004E-2</v>
      </c>
      <c r="DU118" s="24">
        <v>5.6483999999999999E-2</v>
      </c>
      <c r="DV118" s="24">
        <v>1.0030900000000001E-2</v>
      </c>
      <c r="DW118" s="24">
        <v>2.0383499999999999E-2</v>
      </c>
      <c r="DX118" s="24">
        <v>2.7240400000000001E-2</v>
      </c>
      <c r="DY118" s="24">
        <v>5.8008400000000002E-2</v>
      </c>
      <c r="DZ118" s="24">
        <v>4.5986199999999998E-2</v>
      </c>
      <c r="EA118" s="24">
        <v>8.0343100000000001E-2</v>
      </c>
      <c r="EB118" s="24">
        <v>8.4329699999999994E-2</v>
      </c>
      <c r="EC118" s="24">
        <v>9.7162600000000002E-2</v>
      </c>
      <c r="ED118" s="24">
        <v>0.1153908</v>
      </c>
      <c r="EE118" s="24">
        <v>0.1035523</v>
      </c>
      <c r="EF118" s="24">
        <v>9.9067100000000005E-2</v>
      </c>
      <c r="EG118" s="24">
        <v>0.103351</v>
      </c>
      <c r="EH118" s="24">
        <v>0.14224700000000001</v>
      </c>
      <c r="EI118" s="24">
        <v>0.15352750000000001</v>
      </c>
      <c r="EJ118" s="24">
        <v>0.1743112</v>
      </c>
      <c r="EK118" s="24">
        <v>0.18681510000000001</v>
      </c>
      <c r="EL118" s="24">
        <v>0.18239759999999999</v>
      </c>
      <c r="EM118" s="24">
        <v>0.21595500000000001</v>
      </c>
      <c r="EN118" s="24">
        <v>0.19251589999999999</v>
      </c>
      <c r="EO118" s="24">
        <v>0.139792</v>
      </c>
      <c r="EP118" s="24">
        <v>0.1003599</v>
      </c>
      <c r="EQ118" s="24">
        <v>0.13395409999999999</v>
      </c>
      <c r="ER118" s="24">
        <v>0.1137152</v>
      </c>
      <c r="ES118" s="24">
        <v>8.5744500000000001E-2</v>
      </c>
      <c r="ET118" s="24">
        <v>3.9022800000000003E-2</v>
      </c>
      <c r="EU118" s="24">
        <v>62.723190000000002</v>
      </c>
      <c r="EV118" s="24">
        <v>62.007950000000001</v>
      </c>
      <c r="EW118" s="24">
        <v>61.244019999999999</v>
      </c>
      <c r="EX118" s="24">
        <v>60.623669999999997</v>
      </c>
      <c r="EY118" s="24">
        <v>60.226889999999997</v>
      </c>
      <c r="EZ118" s="24">
        <v>59.954250000000002</v>
      </c>
      <c r="FA118" s="24">
        <v>59.669879999999999</v>
      </c>
      <c r="FB118" s="24">
        <v>61.315539999999999</v>
      </c>
      <c r="FC118" s="24">
        <v>64.395930000000007</v>
      </c>
      <c r="FD118" s="24">
        <v>68.211460000000002</v>
      </c>
      <c r="FE118" s="24">
        <v>71.613560000000007</v>
      </c>
      <c r="FF118" s="24">
        <v>74.356579999999994</v>
      </c>
      <c r="FG118" s="24">
        <v>76.555850000000007</v>
      </c>
      <c r="FH118" s="24">
        <v>77.936430000000001</v>
      </c>
      <c r="FI118" s="24">
        <v>78.618579999999994</v>
      </c>
      <c r="FJ118" s="24">
        <v>78.767009999999999</v>
      </c>
      <c r="FK118" s="24">
        <v>78.24409</v>
      </c>
      <c r="FL118" s="24">
        <v>76.808819999999997</v>
      </c>
      <c r="FM118" s="24">
        <v>74.846010000000007</v>
      </c>
      <c r="FN118" s="24">
        <v>71.868690000000001</v>
      </c>
      <c r="FO118" s="24">
        <v>68.314989999999995</v>
      </c>
      <c r="FP118" s="24">
        <v>65.606700000000004</v>
      </c>
      <c r="FQ118" s="24">
        <v>64.322789999999998</v>
      </c>
      <c r="FR118" s="24">
        <v>63.532170000000001</v>
      </c>
      <c r="FS118" s="24">
        <v>0.62541950000000002</v>
      </c>
      <c r="FT118" s="24">
        <v>2.6634100000000001E-2</v>
      </c>
      <c r="FU118" s="24">
        <v>3.73082E-2</v>
      </c>
    </row>
    <row r="119" spans="1:177" x14ac:dyDescent="0.2">
      <c r="A119" s="14" t="s">
        <v>228</v>
      </c>
      <c r="B119" s="14" t="s">
        <v>0</v>
      </c>
      <c r="C119" s="14" t="s">
        <v>225</v>
      </c>
      <c r="D119" s="36" t="s">
        <v>243</v>
      </c>
      <c r="E119" s="25" t="s">
        <v>219</v>
      </c>
      <c r="F119" s="25">
        <v>3743</v>
      </c>
      <c r="G119" s="24">
        <v>2.1586419999999999</v>
      </c>
      <c r="H119" s="24">
        <v>1.954027</v>
      </c>
      <c r="I119" s="24">
        <v>1.83744</v>
      </c>
      <c r="J119" s="24">
        <v>1.78379</v>
      </c>
      <c r="K119" s="24">
        <v>1.8170820000000001</v>
      </c>
      <c r="L119" s="24">
        <v>2.015924</v>
      </c>
      <c r="M119" s="24">
        <v>2.3763190000000001</v>
      </c>
      <c r="N119" s="24">
        <v>2.4902060000000001</v>
      </c>
      <c r="O119" s="24">
        <v>2.3334410000000001</v>
      </c>
      <c r="P119" s="24">
        <v>2.2821129999999998</v>
      </c>
      <c r="Q119" s="24">
        <v>2.233209</v>
      </c>
      <c r="R119" s="24">
        <v>2.20743</v>
      </c>
      <c r="S119" s="24">
        <v>2.1908129999999999</v>
      </c>
      <c r="T119" s="24">
        <v>2.1839369999999998</v>
      </c>
      <c r="U119" s="24">
        <v>2.175373</v>
      </c>
      <c r="V119" s="24">
        <v>2.2466439999999999</v>
      </c>
      <c r="W119" s="24">
        <v>2.3797809999999999</v>
      </c>
      <c r="X119" s="24">
        <v>2.6733549999999999</v>
      </c>
      <c r="Y119" s="24">
        <v>3.137162</v>
      </c>
      <c r="Z119" s="24">
        <v>3.4874960000000002</v>
      </c>
      <c r="AA119" s="24">
        <v>3.5052249999999998</v>
      </c>
      <c r="AB119" s="24">
        <v>3.2534969999999999</v>
      </c>
      <c r="AC119" s="24">
        <v>2.8546930000000001</v>
      </c>
      <c r="AD119" s="24">
        <v>2.4224950000000001</v>
      </c>
      <c r="AE119" s="24">
        <v>-0.19721279999999999</v>
      </c>
      <c r="AF119" s="24">
        <v>-0.20853379999999999</v>
      </c>
      <c r="AG119" s="24">
        <v>-0.2097135</v>
      </c>
      <c r="AH119" s="24">
        <v>-0.18995509999999999</v>
      </c>
      <c r="AI119" s="24">
        <v>-0.1418111</v>
      </c>
      <c r="AJ119" s="24">
        <v>-0.125779</v>
      </c>
      <c r="AK119" s="24">
        <v>-7.0375400000000005E-2</v>
      </c>
      <c r="AL119" s="24">
        <v>1.46423E-2</v>
      </c>
      <c r="AM119" s="24">
        <v>-1.0443600000000001E-2</v>
      </c>
      <c r="AN119" s="24">
        <v>3.9570000000000001E-2</v>
      </c>
      <c r="AO119" s="24">
        <v>4.6910399999999998E-2</v>
      </c>
      <c r="AP119" s="24">
        <v>4.8096300000000002E-2</v>
      </c>
      <c r="AQ119" s="24">
        <v>5.0550400000000002E-2</v>
      </c>
      <c r="AR119" s="24">
        <v>6.4565399999999995E-2</v>
      </c>
      <c r="AS119" s="24">
        <v>5.5361300000000002E-2</v>
      </c>
      <c r="AT119" s="24">
        <v>7.4594900000000006E-2</v>
      </c>
      <c r="AU119" s="24">
        <v>7.8889699999999993E-2</v>
      </c>
      <c r="AV119" s="24">
        <v>9.1471499999999997E-2</v>
      </c>
      <c r="AW119" s="24">
        <v>5.3270699999999997E-2</v>
      </c>
      <c r="AX119" s="24">
        <v>-9.1579999999999995E-3</v>
      </c>
      <c r="AY119" s="24">
        <v>-8.0840099999999998E-2</v>
      </c>
      <c r="AZ119" s="24">
        <v>-0.116844</v>
      </c>
      <c r="BA119" s="24">
        <v>-0.14319860000000001</v>
      </c>
      <c r="BB119" s="24">
        <v>-0.16606860000000001</v>
      </c>
      <c r="BC119" s="24">
        <v>-0.1573031</v>
      </c>
      <c r="BD119" s="24">
        <v>-0.1680576</v>
      </c>
      <c r="BE119" s="24">
        <v>-0.17049929999999999</v>
      </c>
      <c r="BF119" s="24">
        <v>-0.15259020000000001</v>
      </c>
      <c r="BG119" s="24">
        <v>-0.10711619999999999</v>
      </c>
      <c r="BH119" s="24">
        <v>-9.0747099999999997E-2</v>
      </c>
      <c r="BI119" s="24">
        <v>-3.9039499999999998E-2</v>
      </c>
      <c r="BJ119" s="24">
        <v>4.4398699999999999E-2</v>
      </c>
      <c r="BK119" s="24">
        <v>1.8540999999999998E-2</v>
      </c>
      <c r="BL119" s="24">
        <v>7.0179400000000003E-2</v>
      </c>
      <c r="BM119" s="24">
        <v>7.7178499999999997E-2</v>
      </c>
      <c r="BN119" s="24">
        <v>7.6882099999999995E-2</v>
      </c>
      <c r="BO119" s="24">
        <v>7.9332700000000006E-2</v>
      </c>
      <c r="BP119" s="24">
        <v>9.2800199999999999E-2</v>
      </c>
      <c r="BQ119" s="24">
        <v>8.3772299999999994E-2</v>
      </c>
      <c r="BR119" s="24">
        <v>0.1029838</v>
      </c>
      <c r="BS119" s="24">
        <v>0.1084919</v>
      </c>
      <c r="BT119" s="24">
        <v>0.1202444</v>
      </c>
      <c r="BU119" s="24">
        <v>8.4558999999999995E-2</v>
      </c>
      <c r="BV119" s="24">
        <v>2.5821400000000001E-2</v>
      </c>
      <c r="BW119" s="24">
        <v>-4.39634E-2</v>
      </c>
      <c r="BX119" s="24">
        <v>-8.0911800000000006E-2</v>
      </c>
      <c r="BY119" s="24">
        <v>-0.10745730000000001</v>
      </c>
      <c r="BZ119" s="24">
        <v>-0.12936420000000001</v>
      </c>
      <c r="CA119" s="24">
        <v>-0.12966159999999999</v>
      </c>
      <c r="CB119" s="24">
        <v>-0.1400238</v>
      </c>
      <c r="CC119" s="24">
        <v>-0.14333960000000001</v>
      </c>
      <c r="CD119" s="24">
        <v>-0.1267114</v>
      </c>
      <c r="CE119" s="24">
        <v>-8.3086699999999999E-2</v>
      </c>
      <c r="CF119" s="24">
        <v>-6.6484100000000004E-2</v>
      </c>
      <c r="CG119" s="24">
        <v>-1.7336399999999998E-2</v>
      </c>
      <c r="CH119" s="24">
        <v>6.5007899999999993E-2</v>
      </c>
      <c r="CI119" s="24">
        <v>3.86156E-2</v>
      </c>
      <c r="CJ119" s="24">
        <v>9.13794E-2</v>
      </c>
      <c r="CK119" s="24">
        <v>9.8142099999999996E-2</v>
      </c>
      <c r="CL119" s="24">
        <v>9.6819000000000002E-2</v>
      </c>
      <c r="CM119" s="24">
        <v>9.9267300000000003E-2</v>
      </c>
      <c r="CN119" s="24">
        <v>0.1123555</v>
      </c>
      <c r="CO119" s="24">
        <v>0.10344970000000001</v>
      </c>
      <c r="CP119" s="24">
        <v>0.1226458</v>
      </c>
      <c r="CQ119" s="24">
        <v>0.1289942</v>
      </c>
      <c r="CR119" s="24">
        <v>0.1401724</v>
      </c>
      <c r="CS119" s="24">
        <v>0.1062292</v>
      </c>
      <c r="CT119" s="24">
        <v>5.0048000000000002E-2</v>
      </c>
      <c r="CU119" s="24">
        <v>-1.8422600000000001E-2</v>
      </c>
      <c r="CV119" s="24">
        <v>-5.60253E-2</v>
      </c>
      <c r="CW119" s="24">
        <v>-8.2702899999999996E-2</v>
      </c>
      <c r="CX119" s="24">
        <v>-0.1039428</v>
      </c>
      <c r="CY119" s="24">
        <v>-0.10202020000000001</v>
      </c>
      <c r="CZ119" s="24">
        <v>-0.1119901</v>
      </c>
      <c r="DA119" s="24">
        <v>-0.11618000000000001</v>
      </c>
      <c r="DB119" s="24">
        <v>-0.1008327</v>
      </c>
      <c r="DC119" s="24">
        <v>-5.9057199999999997E-2</v>
      </c>
      <c r="DD119" s="24">
        <v>-4.2221099999999998E-2</v>
      </c>
      <c r="DE119" s="24">
        <v>4.3667000000000003E-3</v>
      </c>
      <c r="DF119" s="24">
        <v>8.5616999999999999E-2</v>
      </c>
      <c r="DG119" s="24">
        <v>5.8690199999999998E-2</v>
      </c>
      <c r="DH119" s="24">
        <v>0.1125794</v>
      </c>
      <c r="DI119" s="24">
        <v>0.11910569999999999</v>
      </c>
      <c r="DJ119" s="24">
        <v>0.116756</v>
      </c>
      <c r="DK119" s="24">
        <v>0.1192018</v>
      </c>
      <c r="DL119" s="24">
        <v>0.13191079999999999</v>
      </c>
      <c r="DM119" s="24">
        <v>0.1231271</v>
      </c>
      <c r="DN119" s="24">
        <v>0.14230780000000001</v>
      </c>
      <c r="DO119" s="24">
        <v>0.14949660000000001</v>
      </c>
      <c r="DP119" s="24">
        <v>0.1601004</v>
      </c>
      <c r="DQ119" s="24">
        <v>0.1278994</v>
      </c>
      <c r="DR119" s="24">
        <v>7.4274599999999996E-2</v>
      </c>
      <c r="DS119" s="24">
        <v>7.1180999999999996E-3</v>
      </c>
      <c r="DT119" s="24">
        <v>-3.1138699999999998E-2</v>
      </c>
      <c r="DU119" s="24">
        <v>-5.7948600000000003E-2</v>
      </c>
      <c r="DV119" s="24">
        <v>-7.8521400000000005E-2</v>
      </c>
      <c r="DW119" s="24">
        <v>-6.2110499999999999E-2</v>
      </c>
      <c r="DX119" s="24">
        <v>-7.1513900000000005E-2</v>
      </c>
      <c r="DY119" s="24">
        <v>-7.6965800000000001E-2</v>
      </c>
      <c r="DZ119" s="24">
        <v>-6.3467800000000005E-2</v>
      </c>
      <c r="EA119" s="24">
        <v>-2.4362399999999999E-2</v>
      </c>
      <c r="EB119" s="24">
        <v>-7.1891999999999998E-3</v>
      </c>
      <c r="EC119" s="24">
        <v>3.5702600000000001E-2</v>
      </c>
      <c r="ED119" s="24">
        <v>0.1153734</v>
      </c>
      <c r="EE119" s="24">
        <v>8.7674799999999997E-2</v>
      </c>
      <c r="EF119" s="24">
        <v>0.1431888</v>
      </c>
      <c r="EG119" s="24">
        <v>0.1493738</v>
      </c>
      <c r="EH119" s="24">
        <v>0.1455417</v>
      </c>
      <c r="EI119" s="24">
        <v>0.14798420000000001</v>
      </c>
      <c r="EJ119" s="24">
        <v>0.1601455</v>
      </c>
      <c r="EK119" s="24">
        <v>0.15153810000000001</v>
      </c>
      <c r="EL119" s="24">
        <v>0.1706966</v>
      </c>
      <c r="EM119" s="24">
        <v>0.1790987</v>
      </c>
      <c r="EN119" s="24">
        <v>0.18887329999999999</v>
      </c>
      <c r="EO119" s="24">
        <v>0.15918779999999999</v>
      </c>
      <c r="EP119" s="24">
        <v>0.109254</v>
      </c>
      <c r="EQ119" s="24">
        <v>4.3994900000000003E-2</v>
      </c>
      <c r="ER119" s="24">
        <v>4.7935E-3</v>
      </c>
      <c r="ES119" s="24">
        <v>-2.22072E-2</v>
      </c>
      <c r="ET119" s="24">
        <v>-4.1817E-2</v>
      </c>
      <c r="EU119" s="24">
        <v>55.187330000000003</v>
      </c>
      <c r="EV119" s="24">
        <v>54.314219999999999</v>
      </c>
      <c r="EW119" s="24">
        <v>53.463270000000001</v>
      </c>
      <c r="EX119" s="24">
        <v>53.027470000000001</v>
      </c>
      <c r="EY119" s="24">
        <v>52.346229999999998</v>
      </c>
      <c r="EZ119" s="24">
        <v>51.890749999999997</v>
      </c>
      <c r="FA119" s="24">
        <v>51.474240000000002</v>
      </c>
      <c r="FB119" s="24">
        <v>51.799010000000003</v>
      </c>
      <c r="FC119" s="24">
        <v>55.939019999999999</v>
      </c>
      <c r="FD119" s="24">
        <v>60.671750000000003</v>
      </c>
      <c r="FE119" s="24">
        <v>65.035210000000006</v>
      </c>
      <c r="FF119" s="24">
        <v>68.281229999999994</v>
      </c>
      <c r="FG119" s="24">
        <v>70.046449999999993</v>
      </c>
      <c r="FH119" s="24">
        <v>70.752170000000007</v>
      </c>
      <c r="FI119" s="24">
        <v>70.680059999999997</v>
      </c>
      <c r="FJ119" s="24">
        <v>69.936689999999999</v>
      </c>
      <c r="FK119" s="24">
        <v>68.904960000000003</v>
      </c>
      <c r="FL119" s="24">
        <v>67.346080000000001</v>
      </c>
      <c r="FM119" s="24">
        <v>64.919460000000001</v>
      </c>
      <c r="FN119" s="24">
        <v>62.024929999999998</v>
      </c>
      <c r="FO119" s="24">
        <v>59.749839999999999</v>
      </c>
      <c r="FP119" s="24">
        <v>58.418480000000002</v>
      </c>
      <c r="FQ119" s="24">
        <v>57.246560000000002</v>
      </c>
      <c r="FR119" s="24">
        <v>56.328400000000002</v>
      </c>
      <c r="FS119" s="24">
        <v>0.70588249999999997</v>
      </c>
      <c r="FT119" s="24">
        <v>2.8233100000000001E-2</v>
      </c>
      <c r="FU119" s="24">
        <v>3.5172099999999998E-2</v>
      </c>
    </row>
    <row r="120" spans="1:177" x14ac:dyDescent="0.2">
      <c r="A120" s="14" t="s">
        <v>228</v>
      </c>
      <c r="B120" s="14" t="s">
        <v>0</v>
      </c>
      <c r="C120" s="14" t="s">
        <v>225</v>
      </c>
      <c r="D120" s="36" t="s">
        <v>243</v>
      </c>
      <c r="E120" s="25" t="s">
        <v>220</v>
      </c>
      <c r="F120" s="25">
        <v>2168</v>
      </c>
      <c r="G120" s="24">
        <v>1.2272940000000001</v>
      </c>
      <c r="H120" s="24">
        <v>1.101963</v>
      </c>
      <c r="I120" s="24">
        <v>1.029925</v>
      </c>
      <c r="J120" s="24">
        <v>0.99428720000000004</v>
      </c>
      <c r="K120" s="24">
        <v>0.98976220000000004</v>
      </c>
      <c r="L120" s="24">
        <v>1.0892360000000001</v>
      </c>
      <c r="M120" s="24">
        <v>1.2726729999999999</v>
      </c>
      <c r="N120" s="24">
        <v>1.3769709999999999</v>
      </c>
      <c r="O120" s="24">
        <v>1.318381</v>
      </c>
      <c r="P120" s="24">
        <v>1.3012969999999999</v>
      </c>
      <c r="Q120" s="24">
        <v>1.2900590000000001</v>
      </c>
      <c r="R120" s="24">
        <v>1.274624</v>
      </c>
      <c r="S120" s="24">
        <v>1.2717560000000001</v>
      </c>
      <c r="T120" s="24">
        <v>1.26955</v>
      </c>
      <c r="U120" s="24">
        <v>1.2558689999999999</v>
      </c>
      <c r="V120" s="24">
        <v>1.283463</v>
      </c>
      <c r="W120" s="24">
        <v>1.3330630000000001</v>
      </c>
      <c r="X120" s="24">
        <v>1.494877</v>
      </c>
      <c r="Y120" s="24">
        <v>1.7648010000000001</v>
      </c>
      <c r="Z120" s="24">
        <v>1.987792</v>
      </c>
      <c r="AA120" s="24">
        <v>1.9874259999999999</v>
      </c>
      <c r="AB120" s="24">
        <v>1.852201</v>
      </c>
      <c r="AC120" s="24">
        <v>1.631588</v>
      </c>
      <c r="AD120" s="24">
        <v>1.3918440000000001</v>
      </c>
      <c r="AE120" s="24">
        <v>-0.19110379999999999</v>
      </c>
      <c r="AF120" s="24">
        <v>-0.2038124</v>
      </c>
      <c r="AG120" s="24">
        <v>-0.2033249</v>
      </c>
      <c r="AH120" s="24">
        <v>-0.17632519999999999</v>
      </c>
      <c r="AI120" s="24">
        <v>-0.13050980000000001</v>
      </c>
      <c r="AJ120" s="24">
        <v>-0.100355</v>
      </c>
      <c r="AK120" s="24">
        <v>-8.4734699999999996E-2</v>
      </c>
      <c r="AL120" s="24">
        <v>-3.3709999999999997E-2</v>
      </c>
      <c r="AM120" s="24">
        <v>-4.6516099999999998E-2</v>
      </c>
      <c r="AN120" s="24">
        <v>-6.0212E-3</v>
      </c>
      <c r="AO120" s="24">
        <v>1.6013199999999998E-2</v>
      </c>
      <c r="AP120" s="24">
        <v>2.393E-2</v>
      </c>
      <c r="AQ120" s="24">
        <v>3.6976500000000002E-2</v>
      </c>
      <c r="AR120" s="24">
        <v>5.2618100000000001E-2</v>
      </c>
      <c r="AS120" s="24">
        <v>4.3849899999999997E-2</v>
      </c>
      <c r="AT120" s="24">
        <v>4.70094E-2</v>
      </c>
      <c r="AU120" s="24">
        <v>4.1413899999999997E-2</v>
      </c>
      <c r="AV120" s="24">
        <v>4.4146499999999998E-2</v>
      </c>
      <c r="AW120" s="24">
        <v>1.04542E-2</v>
      </c>
      <c r="AX120" s="24">
        <v>-1.7092799999999998E-2</v>
      </c>
      <c r="AY120" s="24">
        <v>-8.5758399999999999E-2</v>
      </c>
      <c r="AZ120" s="24">
        <v>-0.12067509999999999</v>
      </c>
      <c r="BA120" s="24">
        <v>-0.13346040000000001</v>
      </c>
      <c r="BB120" s="24">
        <v>-0.13732449999999999</v>
      </c>
      <c r="BC120" s="24">
        <v>-0.15609319999999999</v>
      </c>
      <c r="BD120" s="24">
        <v>-0.16845470000000001</v>
      </c>
      <c r="BE120" s="24">
        <v>-0.16940540000000001</v>
      </c>
      <c r="BF120" s="24">
        <v>-0.14417150000000001</v>
      </c>
      <c r="BG120" s="24">
        <v>-0.1024762</v>
      </c>
      <c r="BH120" s="24">
        <v>-7.3242000000000002E-2</v>
      </c>
      <c r="BI120" s="24">
        <v>-6.10343E-2</v>
      </c>
      <c r="BJ120" s="24">
        <v>-1.1194900000000001E-2</v>
      </c>
      <c r="BK120" s="24">
        <v>-2.42034E-2</v>
      </c>
      <c r="BL120" s="24">
        <v>1.8078299999999999E-2</v>
      </c>
      <c r="BM120" s="24">
        <v>3.9719900000000002E-2</v>
      </c>
      <c r="BN120" s="24">
        <v>4.5988800000000003E-2</v>
      </c>
      <c r="BO120" s="24">
        <v>5.9641100000000002E-2</v>
      </c>
      <c r="BP120" s="24">
        <v>7.5578800000000002E-2</v>
      </c>
      <c r="BQ120" s="24">
        <v>6.72629E-2</v>
      </c>
      <c r="BR120" s="24">
        <v>6.9831799999999999E-2</v>
      </c>
      <c r="BS120" s="24">
        <v>6.3878199999999996E-2</v>
      </c>
      <c r="BT120" s="24">
        <v>6.61857E-2</v>
      </c>
      <c r="BU120" s="24">
        <v>3.5294100000000002E-2</v>
      </c>
      <c r="BV120" s="24">
        <v>1.0951900000000001E-2</v>
      </c>
      <c r="BW120" s="24">
        <v>-5.5359400000000003E-2</v>
      </c>
      <c r="BX120" s="24">
        <v>-9.0615299999999996E-2</v>
      </c>
      <c r="BY120" s="24">
        <v>-0.1035658</v>
      </c>
      <c r="BZ120" s="24">
        <v>-0.10640959999999999</v>
      </c>
      <c r="CA120" s="24">
        <v>-0.13184489999999999</v>
      </c>
      <c r="CB120" s="24">
        <v>-0.14396610000000001</v>
      </c>
      <c r="CC120" s="24">
        <v>-0.14591280000000001</v>
      </c>
      <c r="CD120" s="24">
        <v>-0.12190189999999999</v>
      </c>
      <c r="CE120" s="24">
        <v>-8.3060200000000001E-2</v>
      </c>
      <c r="CF120" s="24">
        <v>-5.4463699999999997E-2</v>
      </c>
      <c r="CG120" s="24">
        <v>-4.4619399999999997E-2</v>
      </c>
      <c r="CH120" s="24">
        <v>4.3990000000000001E-3</v>
      </c>
      <c r="CI120" s="24">
        <v>-8.7495999999999997E-3</v>
      </c>
      <c r="CJ120" s="24">
        <v>3.4769500000000002E-2</v>
      </c>
      <c r="CK120" s="24">
        <v>5.6139000000000001E-2</v>
      </c>
      <c r="CL120" s="24">
        <v>6.1266599999999997E-2</v>
      </c>
      <c r="CM120" s="24">
        <v>7.5338500000000003E-2</v>
      </c>
      <c r="CN120" s="24">
        <v>9.1481300000000002E-2</v>
      </c>
      <c r="CO120" s="24">
        <v>8.3478700000000003E-2</v>
      </c>
      <c r="CP120" s="24">
        <v>8.5638500000000006E-2</v>
      </c>
      <c r="CQ120" s="24">
        <v>7.9436900000000005E-2</v>
      </c>
      <c r="CR120" s="24">
        <v>8.1449999999999995E-2</v>
      </c>
      <c r="CS120" s="24">
        <v>5.2498200000000002E-2</v>
      </c>
      <c r="CT120" s="24">
        <v>3.0375699999999999E-2</v>
      </c>
      <c r="CU120" s="24">
        <v>-3.4305200000000001E-2</v>
      </c>
      <c r="CV120" s="24">
        <v>-6.9795899999999994E-2</v>
      </c>
      <c r="CW120" s="24">
        <v>-8.2861000000000004E-2</v>
      </c>
      <c r="CX120" s="24">
        <v>-8.4998099999999993E-2</v>
      </c>
      <c r="CY120" s="24">
        <v>-0.1075966</v>
      </c>
      <c r="CZ120" s="24">
        <v>-0.1194774</v>
      </c>
      <c r="DA120" s="24">
        <v>-0.1224203</v>
      </c>
      <c r="DB120" s="24">
        <v>-9.9632399999999996E-2</v>
      </c>
      <c r="DC120" s="24">
        <v>-6.3644199999999998E-2</v>
      </c>
      <c r="DD120" s="24">
        <v>-3.5685399999999999E-2</v>
      </c>
      <c r="DE120" s="24">
        <v>-2.82046E-2</v>
      </c>
      <c r="DF120" s="24">
        <v>1.9992800000000002E-2</v>
      </c>
      <c r="DG120" s="24">
        <v>6.7041999999999996E-3</v>
      </c>
      <c r="DH120" s="24">
        <v>5.1460699999999998E-2</v>
      </c>
      <c r="DI120" s="24">
        <v>7.2558200000000003E-2</v>
      </c>
      <c r="DJ120" s="24">
        <v>7.6544399999999999E-2</v>
      </c>
      <c r="DK120" s="24">
        <v>9.1035900000000003E-2</v>
      </c>
      <c r="DL120" s="24">
        <v>0.1073838</v>
      </c>
      <c r="DM120" s="24">
        <v>9.9694500000000005E-2</v>
      </c>
      <c r="DN120" s="24">
        <v>0.1014452</v>
      </c>
      <c r="DO120" s="24">
        <v>9.4995599999999999E-2</v>
      </c>
      <c r="DP120" s="24">
        <v>9.6714300000000003E-2</v>
      </c>
      <c r="DQ120" s="24">
        <v>6.9702200000000006E-2</v>
      </c>
      <c r="DR120" s="24">
        <v>4.9799400000000001E-2</v>
      </c>
      <c r="DS120" s="24">
        <v>-1.3250899999999999E-2</v>
      </c>
      <c r="DT120" s="24">
        <v>-4.8976499999999999E-2</v>
      </c>
      <c r="DU120" s="24">
        <v>-6.2156099999999999E-2</v>
      </c>
      <c r="DV120" s="24">
        <v>-6.3586500000000004E-2</v>
      </c>
      <c r="DW120" s="24">
        <v>-7.2585899999999995E-2</v>
      </c>
      <c r="DX120" s="24">
        <v>-8.4119799999999995E-2</v>
      </c>
      <c r="DY120" s="24">
        <v>-8.8500800000000004E-2</v>
      </c>
      <c r="DZ120" s="24">
        <v>-6.7478700000000003E-2</v>
      </c>
      <c r="EA120" s="24">
        <v>-3.5610599999999999E-2</v>
      </c>
      <c r="EB120" s="24">
        <v>-8.5725000000000003E-3</v>
      </c>
      <c r="EC120" s="24">
        <v>-4.5041999999999999E-3</v>
      </c>
      <c r="ED120" s="24">
        <v>4.2507900000000001E-2</v>
      </c>
      <c r="EE120" s="24">
        <v>2.9016900000000002E-2</v>
      </c>
      <c r="EF120" s="24">
        <v>7.5560100000000005E-2</v>
      </c>
      <c r="EG120" s="24">
        <v>9.6264799999999998E-2</v>
      </c>
      <c r="EH120" s="24">
        <v>9.8603200000000002E-2</v>
      </c>
      <c r="EI120" s="24">
        <v>0.11370039999999999</v>
      </c>
      <c r="EJ120" s="24">
        <v>0.1303444</v>
      </c>
      <c r="EK120" s="24">
        <v>0.12310740000000001</v>
      </c>
      <c r="EL120" s="24">
        <v>0.12426760000000001</v>
      </c>
      <c r="EM120" s="24">
        <v>0.11745990000000001</v>
      </c>
      <c r="EN120" s="24">
        <v>0.1187535</v>
      </c>
      <c r="EO120" s="24">
        <v>9.4542200000000007E-2</v>
      </c>
      <c r="EP120" s="24">
        <v>7.7844200000000002E-2</v>
      </c>
      <c r="EQ120" s="24">
        <v>1.7148099999999999E-2</v>
      </c>
      <c r="ER120" s="24">
        <v>-1.8916700000000002E-2</v>
      </c>
      <c r="ES120" s="24">
        <v>-3.2261499999999999E-2</v>
      </c>
      <c r="ET120" s="24">
        <v>-3.2671699999999998E-2</v>
      </c>
      <c r="EU120" s="24">
        <v>56.136629999999997</v>
      </c>
      <c r="EV120" s="24">
        <v>55.408340000000003</v>
      </c>
      <c r="EW120" s="24">
        <v>54.670380000000002</v>
      </c>
      <c r="EX120" s="24">
        <v>54.300669999999997</v>
      </c>
      <c r="EY120" s="24">
        <v>53.726109999999998</v>
      </c>
      <c r="EZ120" s="24">
        <v>53.2729</v>
      </c>
      <c r="FA120" s="24">
        <v>52.924300000000002</v>
      </c>
      <c r="FB120" s="24">
        <v>53.359259999999999</v>
      </c>
      <c r="FC120" s="24">
        <v>57.351979999999998</v>
      </c>
      <c r="FD120" s="24">
        <v>61.673079999999999</v>
      </c>
      <c r="FE120" s="24">
        <v>65.507230000000007</v>
      </c>
      <c r="FF120" s="24">
        <v>68.35651</v>
      </c>
      <c r="FG120" s="24">
        <v>69.597269999999995</v>
      </c>
      <c r="FH120" s="24">
        <v>70.158990000000003</v>
      </c>
      <c r="FI120" s="24">
        <v>69.906729999999996</v>
      </c>
      <c r="FJ120" s="24">
        <v>69.142560000000003</v>
      </c>
      <c r="FK120" s="24">
        <v>68.233750000000001</v>
      </c>
      <c r="FL120" s="24">
        <v>66.976759999999999</v>
      </c>
      <c r="FM120" s="24">
        <v>64.67474</v>
      </c>
      <c r="FN120" s="24">
        <v>62.238219999999998</v>
      </c>
      <c r="FO120" s="24">
        <v>60.255899999999997</v>
      </c>
      <c r="FP120" s="24">
        <v>59.140479999999997</v>
      </c>
      <c r="FQ120" s="24">
        <v>58.215969999999999</v>
      </c>
      <c r="FR120" s="24">
        <v>57.319180000000003</v>
      </c>
      <c r="FS120" s="24">
        <v>0.55388850000000001</v>
      </c>
      <c r="FT120" s="24">
        <v>2.1574099999999999E-2</v>
      </c>
      <c r="FU120" s="24">
        <v>2.7879399999999999E-2</v>
      </c>
    </row>
    <row r="121" spans="1:177" x14ac:dyDescent="0.2">
      <c r="A121" s="14" t="s">
        <v>228</v>
      </c>
      <c r="B121" s="14" t="s">
        <v>0</v>
      </c>
      <c r="C121" s="14" t="s">
        <v>225</v>
      </c>
      <c r="D121" s="36" t="s">
        <v>243</v>
      </c>
      <c r="E121" s="25" t="s">
        <v>221</v>
      </c>
      <c r="F121" s="25">
        <v>1575</v>
      </c>
      <c r="G121" s="24">
        <v>0.93201630000000002</v>
      </c>
      <c r="H121" s="24">
        <v>0.85264549999999995</v>
      </c>
      <c r="I121" s="24">
        <v>0.80807479999999998</v>
      </c>
      <c r="J121" s="24">
        <v>0.79008590000000001</v>
      </c>
      <c r="K121" s="24">
        <v>0.82816369999999995</v>
      </c>
      <c r="L121" s="24">
        <v>0.92753609999999997</v>
      </c>
      <c r="M121" s="24">
        <v>1.10487</v>
      </c>
      <c r="N121" s="24">
        <v>1.114042</v>
      </c>
      <c r="O121" s="24">
        <v>1.015855</v>
      </c>
      <c r="P121" s="24">
        <v>0.98160150000000002</v>
      </c>
      <c r="Q121" s="24">
        <v>0.94360449999999996</v>
      </c>
      <c r="R121" s="24">
        <v>0.93334340000000005</v>
      </c>
      <c r="S121" s="24">
        <v>0.919346</v>
      </c>
      <c r="T121" s="24">
        <v>0.91478619999999999</v>
      </c>
      <c r="U121" s="24">
        <v>0.92028370000000004</v>
      </c>
      <c r="V121" s="24">
        <v>0.96420499999999998</v>
      </c>
      <c r="W121" s="24">
        <v>1.047798</v>
      </c>
      <c r="X121" s="24">
        <v>1.1793530000000001</v>
      </c>
      <c r="Y121" s="24">
        <v>1.373248</v>
      </c>
      <c r="Z121" s="24">
        <v>1.5003329999999999</v>
      </c>
      <c r="AA121" s="24">
        <v>1.518818</v>
      </c>
      <c r="AB121" s="24">
        <v>1.402274</v>
      </c>
      <c r="AC121" s="24">
        <v>1.223854</v>
      </c>
      <c r="AD121" s="24">
        <v>1.0311060000000001</v>
      </c>
      <c r="AE121" s="24">
        <v>-2.9004100000000001E-2</v>
      </c>
      <c r="AF121" s="24">
        <v>-2.81928E-2</v>
      </c>
      <c r="AG121" s="24">
        <v>-2.9606400000000001E-2</v>
      </c>
      <c r="AH121" s="24">
        <v>-3.6137000000000002E-2</v>
      </c>
      <c r="AI121" s="24">
        <v>-3.3967499999999998E-2</v>
      </c>
      <c r="AJ121" s="24">
        <v>-4.9267199999999997E-2</v>
      </c>
      <c r="AK121" s="24">
        <v>-6.8069999999999997E-3</v>
      </c>
      <c r="AL121" s="24">
        <v>2.8210499999999999E-2</v>
      </c>
      <c r="AM121" s="24">
        <v>1.6844399999999999E-2</v>
      </c>
      <c r="AN121" s="24">
        <v>2.5444899999999999E-2</v>
      </c>
      <c r="AO121" s="24">
        <v>1.05998E-2</v>
      </c>
      <c r="AP121" s="24">
        <v>4.7391999999999998E-3</v>
      </c>
      <c r="AQ121" s="24">
        <v>-5.8493E-3</v>
      </c>
      <c r="AR121" s="24">
        <v>-6.5599999999999999E-3</v>
      </c>
      <c r="AS121" s="24">
        <v>-6.4913999999999996E-3</v>
      </c>
      <c r="AT121" s="24">
        <v>9.3597000000000003E-3</v>
      </c>
      <c r="AU121" s="24">
        <v>1.76166E-2</v>
      </c>
      <c r="AV121" s="24">
        <v>2.78143E-2</v>
      </c>
      <c r="AW121" s="24">
        <v>2.2070300000000001E-2</v>
      </c>
      <c r="AX121" s="24">
        <v>-1.53204E-2</v>
      </c>
      <c r="AY121" s="24">
        <v>-1.8520399999999999E-2</v>
      </c>
      <c r="AZ121" s="24">
        <v>-1.8397E-2</v>
      </c>
      <c r="BA121" s="24">
        <v>-3.2026699999999998E-2</v>
      </c>
      <c r="BB121" s="24">
        <v>-5.1749900000000001E-2</v>
      </c>
      <c r="BC121" s="24">
        <v>-1.0016300000000001E-2</v>
      </c>
      <c r="BD121" s="24">
        <v>-8.7002999999999994E-3</v>
      </c>
      <c r="BE121" s="24">
        <v>-1.01224E-2</v>
      </c>
      <c r="BF121" s="24">
        <v>-1.72363E-2</v>
      </c>
      <c r="BG121" s="24">
        <v>-1.35538E-2</v>
      </c>
      <c r="BH121" s="24">
        <v>-2.7069599999999999E-2</v>
      </c>
      <c r="BI121" s="24">
        <v>1.3714799999999999E-2</v>
      </c>
      <c r="BJ121" s="24">
        <v>4.7669599999999999E-2</v>
      </c>
      <c r="BK121" s="24">
        <v>3.5335699999999998E-2</v>
      </c>
      <c r="BL121" s="24">
        <v>4.4310000000000002E-2</v>
      </c>
      <c r="BM121" s="24">
        <v>2.9408699999999999E-2</v>
      </c>
      <c r="BN121" s="24">
        <v>2.3215900000000001E-2</v>
      </c>
      <c r="BO121" s="24">
        <v>1.18399E-2</v>
      </c>
      <c r="BP121" s="24">
        <v>9.7765000000000005E-3</v>
      </c>
      <c r="BQ121" s="24">
        <v>9.4663000000000004E-3</v>
      </c>
      <c r="BR121" s="24">
        <v>2.6138600000000001E-2</v>
      </c>
      <c r="BS121" s="24">
        <v>3.6877500000000001E-2</v>
      </c>
      <c r="BT121" s="24">
        <v>4.6326100000000002E-2</v>
      </c>
      <c r="BU121" s="24">
        <v>4.1085799999999999E-2</v>
      </c>
      <c r="BV121" s="24">
        <v>5.5592000000000003E-3</v>
      </c>
      <c r="BW121" s="24">
        <v>2.3119999999999998E-3</v>
      </c>
      <c r="BX121" s="24">
        <v>1.2112E-3</v>
      </c>
      <c r="BY121" s="24">
        <v>-1.2504899999999999E-2</v>
      </c>
      <c r="BZ121" s="24">
        <v>-3.2032600000000001E-2</v>
      </c>
      <c r="CA121" s="24">
        <v>3.1346E-3</v>
      </c>
      <c r="CB121" s="24">
        <v>4.8000999999999999E-3</v>
      </c>
      <c r="CC121" s="24">
        <v>3.3722000000000001E-3</v>
      </c>
      <c r="CD121" s="24">
        <v>-4.1457000000000004E-3</v>
      </c>
      <c r="CE121" s="24">
        <v>5.8460000000000001E-4</v>
      </c>
      <c r="CF121" s="24">
        <v>-1.16956E-2</v>
      </c>
      <c r="CG121" s="24">
        <v>2.7928100000000001E-2</v>
      </c>
      <c r="CH121" s="24">
        <v>6.1147E-2</v>
      </c>
      <c r="CI121" s="24">
        <v>4.8142699999999997E-2</v>
      </c>
      <c r="CJ121" s="24">
        <v>5.7375900000000001E-2</v>
      </c>
      <c r="CK121" s="24">
        <v>4.2435599999999997E-2</v>
      </c>
      <c r="CL121" s="24">
        <v>3.6012799999999998E-2</v>
      </c>
      <c r="CM121" s="24">
        <v>2.4091399999999999E-2</v>
      </c>
      <c r="CN121" s="24">
        <v>2.1091100000000002E-2</v>
      </c>
      <c r="CO121" s="24">
        <v>2.0518499999999999E-2</v>
      </c>
      <c r="CP121" s="24">
        <v>3.7759599999999997E-2</v>
      </c>
      <c r="CQ121" s="24">
        <v>5.0217499999999998E-2</v>
      </c>
      <c r="CR121" s="24">
        <v>5.9147400000000003E-2</v>
      </c>
      <c r="CS121" s="24">
        <v>5.4255900000000003E-2</v>
      </c>
      <c r="CT121" s="24">
        <v>2.0020400000000001E-2</v>
      </c>
      <c r="CU121" s="24">
        <v>1.6740600000000001E-2</v>
      </c>
      <c r="CV121" s="24">
        <v>1.4791800000000001E-2</v>
      </c>
      <c r="CW121" s="24">
        <v>1.0157E-3</v>
      </c>
      <c r="CX121" s="24">
        <v>-1.8376400000000001E-2</v>
      </c>
      <c r="CY121" s="24">
        <v>1.6285500000000001E-2</v>
      </c>
      <c r="CZ121" s="24">
        <v>1.8300500000000001E-2</v>
      </c>
      <c r="DA121" s="24">
        <v>1.6866800000000001E-2</v>
      </c>
      <c r="DB121" s="24">
        <v>8.9449000000000004E-3</v>
      </c>
      <c r="DC121" s="24">
        <v>1.4723E-2</v>
      </c>
      <c r="DD121" s="24">
        <v>3.6784000000000001E-3</v>
      </c>
      <c r="DE121" s="24">
        <v>4.2141400000000002E-2</v>
      </c>
      <c r="DF121" s="24">
        <v>7.4624300000000005E-2</v>
      </c>
      <c r="DG121" s="24">
        <v>6.0949700000000002E-2</v>
      </c>
      <c r="DH121" s="24">
        <v>7.0441699999999996E-2</v>
      </c>
      <c r="DI121" s="24">
        <v>5.5462600000000001E-2</v>
      </c>
      <c r="DJ121" s="24">
        <v>4.8809600000000002E-2</v>
      </c>
      <c r="DK121" s="24">
        <v>3.6342899999999997E-2</v>
      </c>
      <c r="DL121" s="24">
        <v>3.2405700000000003E-2</v>
      </c>
      <c r="DM121" s="24">
        <v>3.1570800000000003E-2</v>
      </c>
      <c r="DN121" s="24">
        <v>4.9380599999999997E-2</v>
      </c>
      <c r="DO121" s="24">
        <v>6.3557500000000003E-2</v>
      </c>
      <c r="DP121" s="24">
        <v>7.1968599999999994E-2</v>
      </c>
      <c r="DQ121" s="24">
        <v>6.7426E-2</v>
      </c>
      <c r="DR121" s="24">
        <v>3.4481499999999998E-2</v>
      </c>
      <c r="DS121" s="24">
        <v>3.1169100000000002E-2</v>
      </c>
      <c r="DT121" s="24">
        <v>2.83723E-2</v>
      </c>
      <c r="DU121" s="24">
        <v>1.45364E-2</v>
      </c>
      <c r="DV121" s="24">
        <v>-4.7201999999999999E-3</v>
      </c>
      <c r="DW121" s="24">
        <v>3.5273400000000003E-2</v>
      </c>
      <c r="DX121" s="24">
        <v>3.7792899999999997E-2</v>
      </c>
      <c r="DY121" s="24">
        <v>3.6350800000000003E-2</v>
      </c>
      <c r="DZ121" s="24">
        <v>2.7845600000000002E-2</v>
      </c>
      <c r="EA121" s="24">
        <v>3.51367E-2</v>
      </c>
      <c r="EB121" s="24">
        <v>2.5876E-2</v>
      </c>
      <c r="EC121" s="24">
        <v>6.2663099999999999E-2</v>
      </c>
      <c r="ED121" s="24">
        <v>9.40835E-2</v>
      </c>
      <c r="EE121" s="24">
        <v>7.9440999999999998E-2</v>
      </c>
      <c r="EF121" s="24">
        <v>8.9306800000000006E-2</v>
      </c>
      <c r="EG121" s="24">
        <v>7.4271400000000001E-2</v>
      </c>
      <c r="EH121" s="24">
        <v>6.7286299999999993E-2</v>
      </c>
      <c r="EI121" s="24">
        <v>5.4032200000000002E-2</v>
      </c>
      <c r="EJ121" s="24">
        <v>4.8742199999999999E-2</v>
      </c>
      <c r="EK121" s="24">
        <v>4.7528399999999998E-2</v>
      </c>
      <c r="EL121" s="24">
        <v>6.6159499999999996E-2</v>
      </c>
      <c r="EM121" s="24">
        <v>8.28184E-2</v>
      </c>
      <c r="EN121" s="24">
        <v>9.0480400000000002E-2</v>
      </c>
      <c r="EO121" s="24">
        <v>8.6441500000000004E-2</v>
      </c>
      <c r="EP121" s="24">
        <v>5.5361199999999999E-2</v>
      </c>
      <c r="EQ121" s="24">
        <v>5.2001499999999999E-2</v>
      </c>
      <c r="ER121" s="24">
        <v>4.7980500000000002E-2</v>
      </c>
      <c r="ES121" s="24">
        <v>3.4058199999999997E-2</v>
      </c>
      <c r="ET121" s="24">
        <v>1.4997099999999999E-2</v>
      </c>
      <c r="EU121" s="24">
        <v>53.869669999999999</v>
      </c>
      <c r="EV121" s="24">
        <v>52.795560000000002</v>
      </c>
      <c r="EW121" s="24">
        <v>51.787759999999999</v>
      </c>
      <c r="EX121" s="24">
        <v>51.26023</v>
      </c>
      <c r="EY121" s="24">
        <v>50.430900000000001</v>
      </c>
      <c r="EZ121" s="24">
        <v>49.972290000000001</v>
      </c>
      <c r="FA121" s="24">
        <v>49.461500000000001</v>
      </c>
      <c r="FB121" s="24">
        <v>49.633330000000001</v>
      </c>
      <c r="FC121" s="24">
        <v>53.97777</v>
      </c>
      <c r="FD121" s="24">
        <v>59.281880000000001</v>
      </c>
      <c r="FE121" s="24">
        <v>64.380030000000005</v>
      </c>
      <c r="FF121" s="24">
        <v>68.176730000000006</v>
      </c>
      <c r="FG121" s="24">
        <v>70.669910000000002</v>
      </c>
      <c r="FH121" s="24">
        <v>71.575519999999997</v>
      </c>
      <c r="FI121" s="24">
        <v>71.753479999999996</v>
      </c>
      <c r="FJ121" s="24">
        <v>71.038970000000006</v>
      </c>
      <c r="FK121" s="24">
        <v>69.836619999999996</v>
      </c>
      <c r="FL121" s="24">
        <v>67.858699999999999</v>
      </c>
      <c r="FM121" s="24">
        <v>65.259150000000005</v>
      </c>
      <c r="FN121" s="24">
        <v>61.728870000000001</v>
      </c>
      <c r="FO121" s="24">
        <v>59.047409999999999</v>
      </c>
      <c r="FP121" s="24">
        <v>57.416319999999999</v>
      </c>
      <c r="FQ121" s="24">
        <v>55.90099</v>
      </c>
      <c r="FR121" s="24">
        <v>54.953159999999997</v>
      </c>
      <c r="FS121" s="24">
        <v>0.43754480000000001</v>
      </c>
      <c r="FT121" s="24">
        <v>1.8217799999999999E-2</v>
      </c>
      <c r="FU121" s="24">
        <v>2.1426600000000001E-2</v>
      </c>
    </row>
    <row r="122" spans="1:177" x14ac:dyDescent="0.2">
      <c r="A122" s="14" t="s">
        <v>228</v>
      </c>
      <c r="B122" s="14" t="s">
        <v>0</v>
      </c>
      <c r="C122" s="14" t="s">
        <v>225</v>
      </c>
      <c r="D122" s="36" t="s">
        <v>244</v>
      </c>
      <c r="E122" s="25" t="s">
        <v>219</v>
      </c>
      <c r="F122" s="25">
        <v>4091</v>
      </c>
      <c r="G122" s="24">
        <v>2.4167779999999999</v>
      </c>
      <c r="H122" s="24">
        <v>2.1622050000000002</v>
      </c>
      <c r="I122" s="24">
        <v>2.0246529999999998</v>
      </c>
      <c r="J122" s="24">
        <v>1.9595659999999999</v>
      </c>
      <c r="K122" s="24">
        <v>1.9712190000000001</v>
      </c>
      <c r="L122" s="24">
        <v>2.129937</v>
      </c>
      <c r="M122" s="24">
        <v>2.403546</v>
      </c>
      <c r="N122" s="24">
        <v>2.5492170000000001</v>
      </c>
      <c r="O122" s="24">
        <v>2.4214229999999999</v>
      </c>
      <c r="P122" s="24">
        <v>2.395877</v>
      </c>
      <c r="Q122" s="24">
        <v>2.4313609999999999</v>
      </c>
      <c r="R122" s="24">
        <v>2.460798</v>
      </c>
      <c r="S122" s="24">
        <v>2.5435949999999998</v>
      </c>
      <c r="T122" s="24">
        <v>2.538929</v>
      </c>
      <c r="U122" s="24">
        <v>2.5638589999999999</v>
      </c>
      <c r="V122" s="24">
        <v>2.664498</v>
      </c>
      <c r="W122" s="24">
        <v>2.8369819999999999</v>
      </c>
      <c r="X122" s="24">
        <v>3.139729</v>
      </c>
      <c r="Y122" s="24">
        <v>3.378711</v>
      </c>
      <c r="Z122" s="24">
        <v>3.6499079999999999</v>
      </c>
      <c r="AA122" s="24">
        <v>3.9652400000000001</v>
      </c>
      <c r="AB122" s="24">
        <v>3.7004600000000001</v>
      </c>
      <c r="AC122" s="24">
        <v>3.1982870000000001</v>
      </c>
      <c r="AD122" s="24">
        <v>2.6929219999999998</v>
      </c>
      <c r="AE122" s="24">
        <v>-0.1922074</v>
      </c>
      <c r="AF122" s="24">
        <v>-0.2303983</v>
      </c>
      <c r="AG122" s="24">
        <v>-0.17468110000000001</v>
      </c>
      <c r="AH122" s="24">
        <v>-0.13317200000000001</v>
      </c>
      <c r="AI122" s="24">
        <v>-4.1650800000000002E-2</v>
      </c>
      <c r="AJ122" s="24">
        <v>-6.6458999999999997E-3</v>
      </c>
      <c r="AK122" s="24">
        <v>6.7131999999999999E-3</v>
      </c>
      <c r="AL122" s="24">
        <v>2.4494599999999998E-2</v>
      </c>
      <c r="AM122" s="24">
        <v>-4.7150200000000003E-2</v>
      </c>
      <c r="AN122" s="24">
        <v>-5.0500400000000001E-2</v>
      </c>
      <c r="AO122" s="24">
        <v>1.72947E-2</v>
      </c>
      <c r="AP122" s="24">
        <v>5.4121900000000001E-2</v>
      </c>
      <c r="AQ122" s="24">
        <v>0.1318743</v>
      </c>
      <c r="AR122" s="24">
        <v>0.12646460000000001</v>
      </c>
      <c r="AS122" s="24">
        <v>0.1387427</v>
      </c>
      <c r="AT122" s="24">
        <v>0.15449289999999999</v>
      </c>
      <c r="AU122" s="24">
        <v>0.1695411</v>
      </c>
      <c r="AV122" s="24">
        <v>0.17851990000000001</v>
      </c>
      <c r="AW122" s="24">
        <v>9.3128100000000005E-2</v>
      </c>
      <c r="AX122" s="24">
        <v>9.4772099999999998E-2</v>
      </c>
      <c r="AY122" s="24">
        <v>0.1166879</v>
      </c>
      <c r="AZ122" s="24">
        <v>6.0005299999999998E-2</v>
      </c>
      <c r="BA122" s="24">
        <v>-4.35276E-2</v>
      </c>
      <c r="BB122" s="24">
        <v>-8.5207599999999994E-2</v>
      </c>
      <c r="BC122" s="24">
        <v>-0.1401664</v>
      </c>
      <c r="BD122" s="24">
        <v>-0.1801517</v>
      </c>
      <c r="BE122" s="24">
        <v>-0.12971530000000001</v>
      </c>
      <c r="BF122" s="24">
        <v>-9.0186199999999994E-2</v>
      </c>
      <c r="BG122" s="24">
        <v>-4.3907E-3</v>
      </c>
      <c r="BH122" s="24">
        <v>3.0614200000000001E-2</v>
      </c>
      <c r="BI122" s="24">
        <v>4.25916E-2</v>
      </c>
      <c r="BJ122" s="24">
        <v>5.7932699999999997E-2</v>
      </c>
      <c r="BK122" s="24">
        <v>-1.7146399999999999E-2</v>
      </c>
      <c r="BL122" s="24">
        <v>-1.78245E-2</v>
      </c>
      <c r="BM122" s="24">
        <v>4.9627499999999998E-2</v>
      </c>
      <c r="BN122" s="24">
        <v>8.6803500000000006E-2</v>
      </c>
      <c r="BO122" s="24">
        <v>0.16562009999999999</v>
      </c>
      <c r="BP122" s="24">
        <v>0.16135840000000001</v>
      </c>
      <c r="BQ122" s="24">
        <v>0.172906</v>
      </c>
      <c r="BR122" s="24">
        <v>0.19202630000000001</v>
      </c>
      <c r="BS122" s="24">
        <v>0.20579210000000001</v>
      </c>
      <c r="BT122" s="24">
        <v>0.21513650000000001</v>
      </c>
      <c r="BU122" s="24">
        <v>0.13411229999999999</v>
      </c>
      <c r="BV122" s="24">
        <v>0.13260050000000001</v>
      </c>
      <c r="BW122" s="24">
        <v>0.16118740000000001</v>
      </c>
      <c r="BX122" s="24">
        <v>0.1044982</v>
      </c>
      <c r="BY122" s="24">
        <v>-7.9599999999999997E-5</v>
      </c>
      <c r="BZ122" s="24">
        <v>-4.39125E-2</v>
      </c>
      <c r="CA122" s="24">
        <v>-0.1041229</v>
      </c>
      <c r="CB122" s="24">
        <v>-0.14535110000000001</v>
      </c>
      <c r="CC122" s="24">
        <v>-9.8572000000000007E-2</v>
      </c>
      <c r="CD122" s="24">
        <v>-6.0414299999999997E-2</v>
      </c>
      <c r="CE122" s="24">
        <v>2.14156E-2</v>
      </c>
      <c r="CF122" s="24">
        <v>5.6420499999999998E-2</v>
      </c>
      <c r="CG122" s="24">
        <v>6.7440899999999998E-2</v>
      </c>
      <c r="CH122" s="24">
        <v>8.1091800000000006E-2</v>
      </c>
      <c r="CI122" s="24">
        <v>3.6340999999999999E-3</v>
      </c>
      <c r="CJ122" s="24">
        <v>4.8068E-3</v>
      </c>
      <c r="CK122" s="24">
        <v>7.2021100000000005E-2</v>
      </c>
      <c r="CL122" s="24">
        <v>0.1094387</v>
      </c>
      <c r="CM122" s="24">
        <v>0.1889923</v>
      </c>
      <c r="CN122" s="24">
        <v>0.18552579999999999</v>
      </c>
      <c r="CO122" s="24">
        <v>0.1965674</v>
      </c>
      <c r="CP122" s="24">
        <v>0.21802189999999999</v>
      </c>
      <c r="CQ122" s="24">
        <v>0.23089950000000001</v>
      </c>
      <c r="CR122" s="24">
        <v>0.24049699999999999</v>
      </c>
      <c r="CS122" s="24">
        <v>0.1624978</v>
      </c>
      <c r="CT122" s="24">
        <v>0.15880040000000001</v>
      </c>
      <c r="CU122" s="24">
        <v>0.1920076</v>
      </c>
      <c r="CV122" s="24">
        <v>0.13531380000000001</v>
      </c>
      <c r="CW122" s="24">
        <v>3.0012299999999999E-2</v>
      </c>
      <c r="CX122" s="24">
        <v>-1.53116E-2</v>
      </c>
      <c r="CY122" s="24">
        <v>-6.8079500000000001E-2</v>
      </c>
      <c r="CZ122" s="24">
        <v>-0.11055039999999999</v>
      </c>
      <c r="DA122" s="24">
        <v>-6.7428799999999997E-2</v>
      </c>
      <c r="DB122" s="24">
        <v>-3.06425E-2</v>
      </c>
      <c r="DC122" s="24">
        <v>4.7221899999999997E-2</v>
      </c>
      <c r="DD122" s="24">
        <v>8.22267E-2</v>
      </c>
      <c r="DE122" s="24">
        <v>9.2290200000000003E-2</v>
      </c>
      <c r="DF122" s="24">
        <v>0.10425089999999999</v>
      </c>
      <c r="DG122" s="24">
        <v>2.4414600000000002E-2</v>
      </c>
      <c r="DH122" s="24">
        <v>2.74381E-2</v>
      </c>
      <c r="DI122" s="24">
        <v>9.4414700000000004E-2</v>
      </c>
      <c r="DJ122" s="24">
        <v>0.13207379999999999</v>
      </c>
      <c r="DK122" s="24">
        <v>0.21236450000000001</v>
      </c>
      <c r="DL122" s="24">
        <v>0.20969309999999999</v>
      </c>
      <c r="DM122" s="24">
        <v>0.2202287</v>
      </c>
      <c r="DN122" s="24">
        <v>0.2440175</v>
      </c>
      <c r="DO122" s="24">
        <v>0.25600679999999998</v>
      </c>
      <c r="DP122" s="24">
        <v>0.26585750000000002</v>
      </c>
      <c r="DQ122" s="24">
        <v>0.19088340000000001</v>
      </c>
      <c r="DR122" s="24">
        <v>0.1850002</v>
      </c>
      <c r="DS122" s="24">
        <v>0.22282779999999999</v>
      </c>
      <c r="DT122" s="24">
        <v>0.16612940000000001</v>
      </c>
      <c r="DU122" s="24">
        <v>6.0104200000000003E-2</v>
      </c>
      <c r="DV122" s="24">
        <v>1.3289199999999999E-2</v>
      </c>
      <c r="DW122" s="24">
        <v>-1.6038400000000001E-2</v>
      </c>
      <c r="DX122" s="24">
        <v>-6.0303900000000001E-2</v>
      </c>
      <c r="DY122" s="24">
        <v>-2.2463E-2</v>
      </c>
      <c r="DZ122" s="24">
        <v>1.23433E-2</v>
      </c>
      <c r="EA122" s="24">
        <v>8.4482100000000004E-2</v>
      </c>
      <c r="EB122" s="24">
        <v>0.1194868</v>
      </c>
      <c r="EC122" s="24">
        <v>0.1281687</v>
      </c>
      <c r="ED122" s="24">
        <v>0.13768900000000001</v>
      </c>
      <c r="EE122" s="24">
        <v>5.4418300000000003E-2</v>
      </c>
      <c r="EF122" s="24">
        <v>6.0114000000000001E-2</v>
      </c>
      <c r="EG122" s="24">
        <v>0.12674750000000001</v>
      </c>
      <c r="EH122" s="24">
        <v>0.1647554</v>
      </c>
      <c r="EI122" s="24">
        <v>0.2461103</v>
      </c>
      <c r="EJ122" s="24">
        <v>0.2445869</v>
      </c>
      <c r="EK122" s="24">
        <v>0.25439200000000001</v>
      </c>
      <c r="EL122" s="24">
        <v>0.28155089999999999</v>
      </c>
      <c r="EM122" s="24">
        <v>0.29225780000000001</v>
      </c>
      <c r="EN122" s="24">
        <v>0.30247410000000002</v>
      </c>
      <c r="EO122" s="24">
        <v>0.23186760000000001</v>
      </c>
      <c r="EP122" s="24">
        <v>0.22282869999999999</v>
      </c>
      <c r="EQ122" s="24">
        <v>0.26732729999999999</v>
      </c>
      <c r="ER122" s="24">
        <v>0.21062230000000001</v>
      </c>
      <c r="ES122" s="24">
        <v>0.10355209999999999</v>
      </c>
      <c r="ET122" s="24">
        <v>5.4584300000000002E-2</v>
      </c>
      <c r="EU122" s="24">
        <v>59.61562</v>
      </c>
      <c r="EV122" s="24">
        <v>59.377079999999999</v>
      </c>
      <c r="EW122" s="24">
        <v>59.001579999999997</v>
      </c>
      <c r="EX122" s="24">
        <v>58.616680000000002</v>
      </c>
      <c r="EY122" s="24">
        <v>58.404969999999999</v>
      </c>
      <c r="EZ122" s="24">
        <v>58.098930000000003</v>
      </c>
      <c r="FA122" s="24">
        <v>57.819929999999999</v>
      </c>
      <c r="FB122" s="24">
        <v>58.606079999999999</v>
      </c>
      <c r="FC122" s="24">
        <v>60.7316</v>
      </c>
      <c r="FD122" s="24">
        <v>63.42465</v>
      </c>
      <c r="FE122" s="24">
        <v>66.184240000000003</v>
      </c>
      <c r="FF122" s="24">
        <v>67.70617</v>
      </c>
      <c r="FG122" s="24">
        <v>68.910129999999995</v>
      </c>
      <c r="FH122" s="24">
        <v>69.592370000000003</v>
      </c>
      <c r="FI122" s="24">
        <v>69.829480000000004</v>
      </c>
      <c r="FJ122" s="24">
        <v>69.880300000000005</v>
      </c>
      <c r="FK122" s="24">
        <v>69.322069999999997</v>
      </c>
      <c r="FL122" s="24">
        <v>68.330839999999995</v>
      </c>
      <c r="FM122" s="24">
        <v>66.854209999999995</v>
      </c>
      <c r="FN122" s="24">
        <v>64.883319999999998</v>
      </c>
      <c r="FO122" s="24">
        <v>62.777479999999997</v>
      </c>
      <c r="FP122" s="24">
        <v>61.721179999999997</v>
      </c>
      <c r="FQ122" s="24">
        <v>61.162669999999999</v>
      </c>
      <c r="FR122" s="24">
        <v>60.712969999999999</v>
      </c>
      <c r="FS122" s="24">
        <v>0.77908469999999996</v>
      </c>
      <c r="FT122" s="24">
        <v>3.1062300000000001E-2</v>
      </c>
      <c r="FU122" s="24">
        <v>4.2408800000000003E-2</v>
      </c>
    </row>
    <row r="123" spans="1:177" x14ac:dyDescent="0.2">
      <c r="A123" s="14" t="s">
        <v>228</v>
      </c>
      <c r="B123" s="14" t="s">
        <v>0</v>
      </c>
      <c r="C123" s="14" t="s">
        <v>225</v>
      </c>
      <c r="D123" s="36" t="s">
        <v>244</v>
      </c>
      <c r="E123" s="25" t="s">
        <v>220</v>
      </c>
      <c r="F123" s="25">
        <v>2386</v>
      </c>
      <c r="G123" s="24">
        <v>1.3295630000000001</v>
      </c>
      <c r="H123" s="24">
        <v>1.179373</v>
      </c>
      <c r="I123" s="24">
        <v>1.0876859999999999</v>
      </c>
      <c r="J123" s="24">
        <v>1.0471140000000001</v>
      </c>
      <c r="K123" s="24">
        <v>1.036635</v>
      </c>
      <c r="L123" s="24">
        <v>1.1233059999999999</v>
      </c>
      <c r="M123" s="24">
        <v>1.282735</v>
      </c>
      <c r="N123" s="24">
        <v>1.4111229999999999</v>
      </c>
      <c r="O123" s="24">
        <v>1.368908</v>
      </c>
      <c r="P123" s="24">
        <v>1.367345</v>
      </c>
      <c r="Q123" s="24">
        <v>1.403348</v>
      </c>
      <c r="R123" s="24">
        <v>1.4221440000000001</v>
      </c>
      <c r="S123" s="24">
        <v>1.4703059999999999</v>
      </c>
      <c r="T123" s="24">
        <v>1.4657210000000001</v>
      </c>
      <c r="U123" s="24">
        <v>1.477983</v>
      </c>
      <c r="V123" s="24">
        <v>1.509619</v>
      </c>
      <c r="W123" s="24">
        <v>1.561094</v>
      </c>
      <c r="X123" s="24">
        <v>1.730283</v>
      </c>
      <c r="Y123" s="24">
        <v>1.8741829999999999</v>
      </c>
      <c r="Z123" s="24">
        <v>2.0333079999999999</v>
      </c>
      <c r="AA123" s="24">
        <v>2.2138049999999998</v>
      </c>
      <c r="AB123" s="24">
        <v>2.0861049999999999</v>
      </c>
      <c r="AC123" s="24">
        <v>1.796753</v>
      </c>
      <c r="AD123" s="24">
        <v>1.5054350000000001</v>
      </c>
      <c r="AE123" s="24">
        <v>-0.19371240000000001</v>
      </c>
      <c r="AF123" s="24">
        <v>-0.22667290000000001</v>
      </c>
      <c r="AG123" s="24">
        <v>-0.19975109999999999</v>
      </c>
      <c r="AH123" s="24">
        <v>-0.14830489999999999</v>
      </c>
      <c r="AI123" s="24">
        <v>-8.1313399999999994E-2</v>
      </c>
      <c r="AJ123" s="24">
        <v>-6.3782900000000003E-2</v>
      </c>
      <c r="AK123" s="24">
        <v>-5.9185099999999997E-2</v>
      </c>
      <c r="AL123" s="24">
        <v>-2.3042699999999999E-2</v>
      </c>
      <c r="AM123" s="24">
        <v>-6.6833600000000007E-2</v>
      </c>
      <c r="AN123" s="24">
        <v>-5.8389000000000003E-2</v>
      </c>
      <c r="AO123" s="24">
        <v>-2.6108599999999999E-2</v>
      </c>
      <c r="AP123" s="24">
        <v>2.0818199999999999E-2</v>
      </c>
      <c r="AQ123" s="24">
        <v>8.8476700000000005E-2</v>
      </c>
      <c r="AR123" s="24">
        <v>9.9113099999999996E-2</v>
      </c>
      <c r="AS123" s="24">
        <v>0.1071783</v>
      </c>
      <c r="AT123" s="24">
        <v>8.90185E-2</v>
      </c>
      <c r="AU123" s="24">
        <v>7.6531500000000002E-2</v>
      </c>
      <c r="AV123" s="24">
        <v>9.9462900000000007E-2</v>
      </c>
      <c r="AW123" s="24">
        <v>3.3401199999999999E-2</v>
      </c>
      <c r="AX123" s="24">
        <v>2.4011600000000001E-2</v>
      </c>
      <c r="AY123" s="24">
        <v>1.8359299999999999E-2</v>
      </c>
      <c r="AZ123" s="24">
        <v>8.9700000000000005E-6</v>
      </c>
      <c r="BA123" s="24">
        <v>-8.1888100000000005E-2</v>
      </c>
      <c r="BB123" s="24">
        <v>-0.1115932</v>
      </c>
      <c r="BC123" s="24">
        <v>-0.15938459999999999</v>
      </c>
      <c r="BD123" s="24">
        <v>-0.1918282</v>
      </c>
      <c r="BE123" s="24">
        <v>-0.16729069999999999</v>
      </c>
      <c r="BF123" s="24">
        <v>-0.1184902</v>
      </c>
      <c r="BG123" s="24">
        <v>-5.8779699999999997E-2</v>
      </c>
      <c r="BH123" s="24">
        <v>-4.0742399999999998E-2</v>
      </c>
      <c r="BI123" s="24">
        <v>-3.75558E-2</v>
      </c>
      <c r="BJ123" s="24">
        <v>-1.7385E-3</v>
      </c>
      <c r="BK123" s="24">
        <v>-4.4674999999999999E-2</v>
      </c>
      <c r="BL123" s="24">
        <v>-3.3514099999999998E-2</v>
      </c>
      <c r="BM123" s="24">
        <v>-1.1506000000000001E-3</v>
      </c>
      <c r="BN123" s="24">
        <v>4.5000400000000003E-2</v>
      </c>
      <c r="BO123" s="24">
        <v>0.11524040000000001</v>
      </c>
      <c r="BP123" s="24">
        <v>0.12638569999999999</v>
      </c>
      <c r="BQ123" s="24">
        <v>0.13420579999999999</v>
      </c>
      <c r="BR123" s="24">
        <v>0.1185611</v>
      </c>
      <c r="BS123" s="24">
        <v>0.1037602</v>
      </c>
      <c r="BT123" s="24">
        <v>0.1269054</v>
      </c>
      <c r="BU123" s="24">
        <v>6.2347300000000001E-2</v>
      </c>
      <c r="BV123" s="24">
        <v>5.2699700000000002E-2</v>
      </c>
      <c r="BW123" s="24">
        <v>4.97096E-2</v>
      </c>
      <c r="BX123" s="24">
        <v>3.0713299999999999E-2</v>
      </c>
      <c r="BY123" s="24">
        <v>-5.2022100000000002E-2</v>
      </c>
      <c r="BZ123" s="24">
        <v>-8.3661100000000002E-2</v>
      </c>
      <c r="CA123" s="24">
        <v>-0.13560929999999999</v>
      </c>
      <c r="CB123" s="24">
        <v>-0.16769490000000001</v>
      </c>
      <c r="CC123" s="24">
        <v>-0.14480870000000001</v>
      </c>
      <c r="CD123" s="24">
        <v>-9.78406E-2</v>
      </c>
      <c r="CE123" s="24">
        <v>-4.31729E-2</v>
      </c>
      <c r="CF123" s="24">
        <v>-2.47846E-2</v>
      </c>
      <c r="CG123" s="24">
        <v>-2.2575499999999998E-2</v>
      </c>
      <c r="CH123" s="24">
        <v>1.30168E-2</v>
      </c>
      <c r="CI123" s="24">
        <v>-2.9328099999999999E-2</v>
      </c>
      <c r="CJ123" s="24">
        <v>-1.62858E-2</v>
      </c>
      <c r="CK123" s="24">
        <v>1.6135300000000002E-2</v>
      </c>
      <c r="CL123" s="24">
        <v>6.1748900000000002E-2</v>
      </c>
      <c r="CM123" s="24">
        <v>0.1337769</v>
      </c>
      <c r="CN123" s="24">
        <v>0.14527470000000001</v>
      </c>
      <c r="CO123" s="24">
        <v>0.1529249</v>
      </c>
      <c r="CP123" s="24">
        <v>0.13902229999999999</v>
      </c>
      <c r="CQ123" s="24">
        <v>0.1226187</v>
      </c>
      <c r="CR123" s="24">
        <v>0.14591209999999999</v>
      </c>
      <c r="CS123" s="24">
        <v>8.2395300000000005E-2</v>
      </c>
      <c r="CT123" s="24">
        <v>7.2569099999999997E-2</v>
      </c>
      <c r="CU123" s="24">
        <v>7.1422700000000006E-2</v>
      </c>
      <c r="CV123" s="24">
        <v>5.1978999999999997E-2</v>
      </c>
      <c r="CW123" s="24">
        <v>-3.1336999999999997E-2</v>
      </c>
      <c r="CX123" s="24">
        <v>-6.4315499999999998E-2</v>
      </c>
      <c r="CY123" s="24">
        <v>-0.111834</v>
      </c>
      <c r="CZ123" s="24">
        <v>-0.14356150000000001</v>
      </c>
      <c r="DA123" s="24">
        <v>-0.1223267</v>
      </c>
      <c r="DB123" s="24">
        <v>-7.7190999999999996E-2</v>
      </c>
      <c r="DC123" s="24">
        <v>-2.75661E-2</v>
      </c>
      <c r="DD123" s="24">
        <v>-8.8266999999999998E-3</v>
      </c>
      <c r="DE123" s="24">
        <v>-7.5950999999999996E-3</v>
      </c>
      <c r="DF123" s="24">
        <v>2.7772000000000002E-2</v>
      </c>
      <c r="DG123" s="24">
        <v>-1.39811E-2</v>
      </c>
      <c r="DH123" s="24">
        <v>9.4249999999999998E-4</v>
      </c>
      <c r="DI123" s="24">
        <v>3.3421199999999998E-2</v>
      </c>
      <c r="DJ123" s="24">
        <v>7.8497399999999995E-2</v>
      </c>
      <c r="DK123" s="24">
        <v>0.15231339999999999</v>
      </c>
      <c r="DL123" s="24">
        <v>0.16416359999999999</v>
      </c>
      <c r="DM123" s="24">
        <v>0.17164409999999999</v>
      </c>
      <c r="DN123" s="24">
        <v>0.1594835</v>
      </c>
      <c r="DO123" s="24">
        <v>0.1414772</v>
      </c>
      <c r="DP123" s="24">
        <v>0.1649187</v>
      </c>
      <c r="DQ123" s="24">
        <v>0.1024432</v>
      </c>
      <c r="DR123" s="24">
        <v>9.2438400000000004E-2</v>
      </c>
      <c r="DS123" s="24">
        <v>9.3135800000000005E-2</v>
      </c>
      <c r="DT123" s="24">
        <v>7.3244699999999996E-2</v>
      </c>
      <c r="DU123" s="24">
        <v>-1.0651900000000001E-2</v>
      </c>
      <c r="DV123" s="24">
        <v>-4.49699E-2</v>
      </c>
      <c r="DW123" s="24">
        <v>-7.7506199999999997E-2</v>
      </c>
      <c r="DX123" s="24">
        <v>-0.1087168</v>
      </c>
      <c r="DY123" s="24">
        <v>-8.9866299999999996E-2</v>
      </c>
      <c r="DZ123" s="24">
        <v>-4.7376300000000003E-2</v>
      </c>
      <c r="EA123" s="24">
        <v>-5.0323E-3</v>
      </c>
      <c r="EB123" s="24">
        <v>1.42138E-2</v>
      </c>
      <c r="EC123" s="24">
        <v>1.4034100000000001E-2</v>
      </c>
      <c r="ED123" s="24">
        <v>4.90762E-2</v>
      </c>
      <c r="EE123" s="24">
        <v>8.1773999999999996E-3</v>
      </c>
      <c r="EF123" s="24">
        <v>2.5817400000000001E-2</v>
      </c>
      <c r="EG123" s="24">
        <v>5.8379199999999999E-2</v>
      </c>
      <c r="EH123" s="24">
        <v>0.1026796</v>
      </c>
      <c r="EI123" s="24">
        <v>0.17907719999999999</v>
      </c>
      <c r="EJ123" s="24">
        <v>0.1914363</v>
      </c>
      <c r="EK123" s="24">
        <v>0.1986715</v>
      </c>
      <c r="EL123" s="24">
        <v>0.1890261</v>
      </c>
      <c r="EM123" s="24">
        <v>0.16870589999999999</v>
      </c>
      <c r="EN123" s="24">
        <v>0.19236130000000001</v>
      </c>
      <c r="EO123" s="24">
        <v>0.13138929999999999</v>
      </c>
      <c r="EP123" s="24">
        <v>0.1211265</v>
      </c>
      <c r="EQ123" s="24">
        <v>0.1244861</v>
      </c>
      <c r="ER123" s="24">
        <v>0.103949</v>
      </c>
      <c r="ES123" s="24">
        <v>1.9213999999999998E-2</v>
      </c>
      <c r="ET123" s="24">
        <v>-1.7037900000000002E-2</v>
      </c>
      <c r="EU123" s="24">
        <v>60.285510000000002</v>
      </c>
      <c r="EV123" s="24">
        <v>60.230060000000002</v>
      </c>
      <c r="EW123" s="24">
        <v>59.884010000000004</v>
      </c>
      <c r="EX123" s="24">
        <v>59.475990000000003</v>
      </c>
      <c r="EY123" s="24">
        <v>59.3491</v>
      </c>
      <c r="EZ123" s="24">
        <v>59.04551</v>
      </c>
      <c r="FA123" s="24">
        <v>58.733469999999997</v>
      </c>
      <c r="FB123" s="24">
        <v>59.405389999999997</v>
      </c>
      <c r="FC123" s="24">
        <v>61.306229999999999</v>
      </c>
      <c r="FD123" s="24">
        <v>63.755870000000002</v>
      </c>
      <c r="FE123" s="24">
        <v>66.262630000000001</v>
      </c>
      <c r="FF123" s="24">
        <v>67.398259999999993</v>
      </c>
      <c r="FG123" s="24">
        <v>68.282749999999993</v>
      </c>
      <c r="FH123" s="24">
        <v>68.869820000000004</v>
      </c>
      <c r="FI123" s="24">
        <v>68.978260000000006</v>
      </c>
      <c r="FJ123" s="24">
        <v>69.058689999999999</v>
      </c>
      <c r="FK123" s="24">
        <v>68.616230000000002</v>
      </c>
      <c r="FL123" s="24">
        <v>67.631439999999998</v>
      </c>
      <c r="FM123" s="24">
        <v>66.378330000000005</v>
      </c>
      <c r="FN123" s="24">
        <v>64.783950000000004</v>
      </c>
      <c r="FO123" s="24">
        <v>62.948500000000003</v>
      </c>
      <c r="FP123" s="24">
        <v>62.204250000000002</v>
      </c>
      <c r="FQ123" s="24">
        <v>61.722099999999998</v>
      </c>
      <c r="FR123" s="24">
        <v>61.331620000000001</v>
      </c>
      <c r="FS123" s="24">
        <v>0.48755749999999998</v>
      </c>
      <c r="FT123" s="24">
        <v>2.09231E-2</v>
      </c>
      <c r="FU123" s="24">
        <v>3.0695199999999999E-2</v>
      </c>
    </row>
    <row r="124" spans="1:177" x14ac:dyDescent="0.2">
      <c r="A124" s="14" t="s">
        <v>228</v>
      </c>
      <c r="B124" s="14" t="s">
        <v>0</v>
      </c>
      <c r="C124" s="14" t="s">
        <v>225</v>
      </c>
      <c r="D124" s="36" t="s">
        <v>244</v>
      </c>
      <c r="E124" s="25" t="s">
        <v>221</v>
      </c>
      <c r="F124" s="25">
        <v>1705</v>
      </c>
      <c r="G124" s="24">
        <v>1.089798</v>
      </c>
      <c r="H124" s="24">
        <v>0.98539080000000001</v>
      </c>
      <c r="I124" s="24">
        <v>0.93971780000000005</v>
      </c>
      <c r="J124" s="24">
        <v>0.91504509999999994</v>
      </c>
      <c r="K124" s="24">
        <v>0.93737139999999997</v>
      </c>
      <c r="L124" s="24">
        <v>1.009447</v>
      </c>
      <c r="M124" s="24">
        <v>1.123626</v>
      </c>
      <c r="N124" s="24">
        <v>1.139715</v>
      </c>
      <c r="O124" s="24">
        <v>1.053488</v>
      </c>
      <c r="P124" s="24">
        <v>1.0294000000000001</v>
      </c>
      <c r="Q124" s="24">
        <v>1.0287219999999999</v>
      </c>
      <c r="R124" s="24">
        <v>1.038886</v>
      </c>
      <c r="S124" s="24">
        <v>1.07325</v>
      </c>
      <c r="T124" s="24">
        <v>1.072889</v>
      </c>
      <c r="U124" s="24">
        <v>1.0856779999999999</v>
      </c>
      <c r="V124" s="24">
        <v>1.155494</v>
      </c>
      <c r="W124" s="24">
        <v>1.2774239999999999</v>
      </c>
      <c r="X124" s="24">
        <v>1.410979</v>
      </c>
      <c r="Y124" s="24">
        <v>1.506505</v>
      </c>
      <c r="Z124" s="24">
        <v>1.6184540000000001</v>
      </c>
      <c r="AA124" s="24">
        <v>1.7535689999999999</v>
      </c>
      <c r="AB124" s="24">
        <v>1.61612</v>
      </c>
      <c r="AC124" s="24">
        <v>1.4033929999999999</v>
      </c>
      <c r="AD124" s="24">
        <v>1.18947</v>
      </c>
      <c r="AE124" s="24">
        <v>-3.2733400000000003E-2</v>
      </c>
      <c r="AF124" s="24">
        <v>-3.6848400000000003E-2</v>
      </c>
      <c r="AG124" s="24">
        <v>-4.1568000000000004E-3</v>
      </c>
      <c r="AH124" s="24">
        <v>-1.3289799999999999E-2</v>
      </c>
      <c r="AI124" s="24">
        <v>1.5876299999999999E-2</v>
      </c>
      <c r="AJ124" s="24">
        <v>3.31807E-2</v>
      </c>
      <c r="AK124" s="24">
        <v>4.3138599999999999E-2</v>
      </c>
      <c r="AL124" s="24">
        <v>2.5187500000000002E-2</v>
      </c>
      <c r="AM124" s="24">
        <v>-5.1869999999999998E-4</v>
      </c>
      <c r="AN124" s="24">
        <v>-1.4064699999999999E-2</v>
      </c>
      <c r="AO124" s="24">
        <v>2.1921900000000001E-2</v>
      </c>
      <c r="AP124" s="24">
        <v>1.05288E-2</v>
      </c>
      <c r="AQ124" s="24">
        <v>2.0180099999999999E-2</v>
      </c>
      <c r="AR124" s="24">
        <v>2.7385E-3</v>
      </c>
      <c r="AS124" s="24">
        <v>7.9232E-3</v>
      </c>
      <c r="AT124" s="24">
        <v>4.01836E-2</v>
      </c>
      <c r="AU124" s="24">
        <v>6.8485400000000002E-2</v>
      </c>
      <c r="AV124" s="24">
        <v>5.4100200000000001E-2</v>
      </c>
      <c r="AW124" s="24">
        <v>3.1889399999999998E-2</v>
      </c>
      <c r="AX124" s="24">
        <v>4.54834E-2</v>
      </c>
      <c r="AY124" s="24">
        <v>6.8171099999999998E-2</v>
      </c>
      <c r="AZ124" s="24">
        <v>2.9572299999999999E-2</v>
      </c>
      <c r="BA124" s="24">
        <v>9.0494000000000008E-3</v>
      </c>
      <c r="BB124" s="24">
        <v>-1.1232E-3</v>
      </c>
      <c r="BC124" s="24">
        <v>6.7013999999999997E-3</v>
      </c>
      <c r="BD124" s="24">
        <v>-3.5799999999999997E-4</v>
      </c>
      <c r="BE124" s="24">
        <v>2.7204099999999998E-2</v>
      </c>
      <c r="BF124" s="24">
        <v>1.7994199999999998E-2</v>
      </c>
      <c r="BG124" s="24">
        <v>4.5936200000000003E-2</v>
      </c>
      <c r="BH124" s="24">
        <v>6.2826400000000004E-2</v>
      </c>
      <c r="BI124" s="24">
        <v>7.2132399999999999E-2</v>
      </c>
      <c r="BJ124" s="24">
        <v>5.1219599999999997E-2</v>
      </c>
      <c r="BK124" s="24">
        <v>1.9761299999999999E-2</v>
      </c>
      <c r="BL124" s="24">
        <v>7.1497000000000002E-3</v>
      </c>
      <c r="BM124" s="24">
        <v>4.2478200000000001E-2</v>
      </c>
      <c r="BN124" s="24">
        <v>3.2550900000000001E-2</v>
      </c>
      <c r="BO124" s="24">
        <v>4.0621400000000002E-2</v>
      </c>
      <c r="BP124" s="24">
        <v>2.4380300000000001E-2</v>
      </c>
      <c r="BQ124" s="24">
        <v>2.85539E-2</v>
      </c>
      <c r="BR124" s="24">
        <v>6.3120800000000005E-2</v>
      </c>
      <c r="BS124" s="24">
        <v>9.2383999999999994E-2</v>
      </c>
      <c r="BT124" s="24">
        <v>7.8244499999999995E-2</v>
      </c>
      <c r="BU124" s="24">
        <v>6.1006600000000001E-2</v>
      </c>
      <c r="BV124" s="24">
        <v>7.0171700000000004E-2</v>
      </c>
      <c r="BW124" s="24">
        <v>0.100026</v>
      </c>
      <c r="BX124" s="24">
        <v>6.2089699999999998E-2</v>
      </c>
      <c r="BY124" s="24">
        <v>4.09208E-2</v>
      </c>
      <c r="BZ124" s="24">
        <v>2.9601599999999999E-2</v>
      </c>
      <c r="CA124" s="24">
        <v>3.40139E-2</v>
      </c>
      <c r="CB124" s="24">
        <v>2.4915199999999998E-2</v>
      </c>
      <c r="CC124" s="24">
        <v>4.8924599999999999E-2</v>
      </c>
      <c r="CD124" s="24">
        <v>3.9661399999999999E-2</v>
      </c>
      <c r="CE124" s="24">
        <v>6.6755499999999995E-2</v>
      </c>
      <c r="CF124" s="24">
        <v>8.33589E-2</v>
      </c>
      <c r="CG124" s="24">
        <v>9.2213400000000001E-2</v>
      </c>
      <c r="CH124" s="24">
        <v>6.9249400000000003E-2</v>
      </c>
      <c r="CI124" s="24">
        <v>3.3807200000000003E-2</v>
      </c>
      <c r="CJ124" s="24">
        <v>2.1842799999999999E-2</v>
      </c>
      <c r="CK124" s="24">
        <v>5.6715500000000002E-2</v>
      </c>
      <c r="CL124" s="24">
        <v>4.78033E-2</v>
      </c>
      <c r="CM124" s="24">
        <v>5.4779000000000001E-2</v>
      </c>
      <c r="CN124" s="24">
        <v>3.9369300000000003E-2</v>
      </c>
      <c r="CO124" s="24">
        <v>4.2842699999999997E-2</v>
      </c>
      <c r="CP124" s="24">
        <v>7.9006999999999994E-2</v>
      </c>
      <c r="CQ124" s="24">
        <v>0.10893609999999999</v>
      </c>
      <c r="CR124" s="24">
        <v>9.4966800000000004E-2</v>
      </c>
      <c r="CS124" s="24">
        <v>8.1173200000000001E-2</v>
      </c>
      <c r="CT124" s="24">
        <v>8.7270799999999996E-2</v>
      </c>
      <c r="CU124" s="24">
        <v>0.12208860000000001</v>
      </c>
      <c r="CV124" s="24">
        <v>8.4611099999999995E-2</v>
      </c>
      <c r="CW124" s="24">
        <v>6.2994900000000006E-2</v>
      </c>
      <c r="CX124" s="24">
        <v>5.08814E-2</v>
      </c>
      <c r="CY124" s="24">
        <v>6.13263E-2</v>
      </c>
      <c r="CZ124" s="24">
        <v>5.0188400000000001E-2</v>
      </c>
      <c r="DA124" s="24">
        <v>7.0645100000000002E-2</v>
      </c>
      <c r="DB124" s="24">
        <v>6.1328599999999997E-2</v>
      </c>
      <c r="DC124" s="24">
        <v>8.7574899999999997E-2</v>
      </c>
      <c r="DD124" s="24">
        <v>0.10389139999999999</v>
      </c>
      <c r="DE124" s="24">
        <v>0.1122944</v>
      </c>
      <c r="DF124" s="24">
        <v>8.7279099999999998E-2</v>
      </c>
      <c r="DG124" s="24">
        <v>4.7853100000000003E-2</v>
      </c>
      <c r="DH124" s="24">
        <v>3.65358E-2</v>
      </c>
      <c r="DI124" s="24">
        <v>7.0952799999999996E-2</v>
      </c>
      <c r="DJ124" s="24">
        <v>6.3055700000000006E-2</v>
      </c>
      <c r="DK124" s="24">
        <v>6.8936600000000001E-2</v>
      </c>
      <c r="DL124" s="24">
        <v>5.4358299999999998E-2</v>
      </c>
      <c r="DM124" s="24">
        <v>5.7131500000000002E-2</v>
      </c>
      <c r="DN124" s="24">
        <v>9.4893199999999997E-2</v>
      </c>
      <c r="DO124" s="24">
        <v>0.12548819999999999</v>
      </c>
      <c r="DP124" s="24">
        <v>0.111689</v>
      </c>
      <c r="DQ124" s="24">
        <v>0.1013397</v>
      </c>
      <c r="DR124" s="24">
        <v>0.1043699</v>
      </c>
      <c r="DS124" s="24">
        <v>0.14415120000000001</v>
      </c>
      <c r="DT124" s="24">
        <v>0.10713259999999999</v>
      </c>
      <c r="DU124" s="24">
        <v>8.5068900000000003E-2</v>
      </c>
      <c r="DV124" s="24">
        <v>7.2161199999999995E-2</v>
      </c>
      <c r="DW124" s="24">
        <v>0.1007612</v>
      </c>
      <c r="DX124" s="24">
        <v>8.66788E-2</v>
      </c>
      <c r="DY124" s="24">
        <v>0.102006</v>
      </c>
      <c r="DZ124" s="24">
        <v>9.2612600000000003E-2</v>
      </c>
      <c r="EA124" s="24">
        <v>0.11763469999999999</v>
      </c>
      <c r="EB124" s="24">
        <v>0.13353709999999999</v>
      </c>
      <c r="EC124" s="24">
        <v>0.1412882</v>
      </c>
      <c r="ED124" s="24">
        <v>0.1133112</v>
      </c>
      <c r="EE124" s="24">
        <v>6.8133200000000005E-2</v>
      </c>
      <c r="EF124" s="24">
        <v>5.7750200000000002E-2</v>
      </c>
      <c r="EG124" s="24">
        <v>9.1509199999999999E-2</v>
      </c>
      <c r="EH124" s="24">
        <v>8.5077799999999995E-2</v>
      </c>
      <c r="EI124" s="24">
        <v>8.9377899999999996E-2</v>
      </c>
      <c r="EJ124" s="24">
        <v>7.5999999999999998E-2</v>
      </c>
      <c r="EK124" s="24">
        <v>7.7762300000000006E-2</v>
      </c>
      <c r="EL124" s="24">
        <v>0.1178304</v>
      </c>
      <c r="EM124" s="24">
        <v>0.14938679999999999</v>
      </c>
      <c r="EN124" s="24">
        <v>0.13583329999999999</v>
      </c>
      <c r="EO124" s="24">
        <v>0.13045689999999999</v>
      </c>
      <c r="EP124" s="24">
        <v>0.12905820000000001</v>
      </c>
      <c r="EQ124" s="24">
        <v>0.1760061</v>
      </c>
      <c r="ER124" s="24">
        <v>0.13965</v>
      </c>
      <c r="ES124" s="24">
        <v>0.1169403</v>
      </c>
      <c r="ET124" s="24">
        <v>0.1028859</v>
      </c>
      <c r="EU124" s="24">
        <v>58.668050000000001</v>
      </c>
      <c r="EV124" s="24">
        <v>58.17051</v>
      </c>
      <c r="EW124" s="24">
        <v>57.753349999999998</v>
      </c>
      <c r="EX124" s="24">
        <v>57.401150000000001</v>
      </c>
      <c r="EY124" s="24">
        <v>57.069459999999999</v>
      </c>
      <c r="EZ124" s="24">
        <v>56.759950000000003</v>
      </c>
      <c r="FA124" s="24">
        <v>56.527700000000003</v>
      </c>
      <c r="FB124" s="24">
        <v>57.475439999999999</v>
      </c>
      <c r="FC124" s="24">
        <v>59.918770000000002</v>
      </c>
      <c r="FD124" s="24">
        <v>62.956119999999999</v>
      </c>
      <c r="FE124" s="24">
        <v>66.073350000000005</v>
      </c>
      <c r="FF124" s="24">
        <v>68.141710000000003</v>
      </c>
      <c r="FG124" s="24">
        <v>69.797560000000004</v>
      </c>
      <c r="FH124" s="24">
        <v>70.614429999999999</v>
      </c>
      <c r="FI124" s="24">
        <v>71.033540000000002</v>
      </c>
      <c r="FJ124" s="24">
        <v>71.042519999999996</v>
      </c>
      <c r="FK124" s="24">
        <v>70.320520000000002</v>
      </c>
      <c r="FL124" s="24">
        <v>69.320179999999993</v>
      </c>
      <c r="FM124" s="24">
        <v>67.527360000000002</v>
      </c>
      <c r="FN124" s="24">
        <v>65.023889999999994</v>
      </c>
      <c r="FO124" s="24">
        <v>62.535580000000003</v>
      </c>
      <c r="FP124" s="24">
        <v>61.037860000000002</v>
      </c>
      <c r="FQ124" s="24">
        <v>60.371339999999996</v>
      </c>
      <c r="FR124" s="24">
        <v>59.837879999999998</v>
      </c>
      <c r="FS124" s="24">
        <v>0.61392599999999997</v>
      </c>
      <c r="FT124" s="24">
        <v>2.3132300000000001E-2</v>
      </c>
      <c r="FU124" s="24">
        <v>2.9329399999999999E-2</v>
      </c>
    </row>
    <row r="125" spans="1:177" x14ac:dyDescent="0.2">
      <c r="A125" s="14" t="s">
        <v>228</v>
      </c>
      <c r="B125" s="14" t="s">
        <v>0</v>
      </c>
      <c r="C125" s="14" t="s">
        <v>225</v>
      </c>
      <c r="D125" s="36" t="s">
        <v>245</v>
      </c>
      <c r="E125" s="25" t="s">
        <v>219</v>
      </c>
      <c r="F125" s="25">
        <v>2917</v>
      </c>
      <c r="G125" s="24">
        <v>1.674191</v>
      </c>
      <c r="H125" s="24">
        <v>1.5169889999999999</v>
      </c>
      <c r="I125" s="24">
        <v>1.443289</v>
      </c>
      <c r="J125" s="24">
        <v>1.404736</v>
      </c>
      <c r="K125" s="24">
        <v>1.4196409999999999</v>
      </c>
      <c r="L125" s="24">
        <v>1.5942620000000001</v>
      </c>
      <c r="M125" s="24">
        <v>1.8790849999999999</v>
      </c>
      <c r="N125" s="24">
        <v>1.923915</v>
      </c>
      <c r="O125" s="24">
        <v>1.8357859999999999</v>
      </c>
      <c r="P125" s="24">
        <v>1.826419</v>
      </c>
      <c r="Q125" s="24">
        <v>1.787412</v>
      </c>
      <c r="R125" s="24">
        <v>1.790429</v>
      </c>
      <c r="S125" s="24">
        <v>1.8026070000000001</v>
      </c>
      <c r="T125" s="24">
        <v>1.813293</v>
      </c>
      <c r="U125" s="24">
        <v>1.8522339999999999</v>
      </c>
      <c r="V125" s="24">
        <v>1.926928</v>
      </c>
      <c r="W125" s="24">
        <v>2.1383040000000002</v>
      </c>
      <c r="X125" s="24">
        <v>2.6204070000000002</v>
      </c>
      <c r="Y125" s="24">
        <v>2.9006430000000001</v>
      </c>
      <c r="Z125" s="24">
        <v>2.9485929999999998</v>
      </c>
      <c r="AA125" s="24">
        <v>2.8579539999999999</v>
      </c>
      <c r="AB125" s="24">
        <v>2.647249</v>
      </c>
      <c r="AC125" s="24">
        <v>2.3172100000000002</v>
      </c>
      <c r="AD125" s="24">
        <v>1.960016</v>
      </c>
      <c r="AE125" s="24">
        <v>-0.24224470000000001</v>
      </c>
      <c r="AF125" s="24">
        <v>-0.26782280000000003</v>
      </c>
      <c r="AG125" s="24">
        <v>-0.23030500000000001</v>
      </c>
      <c r="AH125" s="24">
        <v>-0.21949250000000001</v>
      </c>
      <c r="AI125" s="24">
        <v>-0.18203220000000001</v>
      </c>
      <c r="AJ125" s="24">
        <v>-0.14426939999999999</v>
      </c>
      <c r="AK125" s="24">
        <v>-7.1409700000000007E-2</v>
      </c>
      <c r="AL125" s="24">
        <v>-4.8817300000000001E-2</v>
      </c>
      <c r="AM125" s="24">
        <v>-1.8752600000000001E-2</v>
      </c>
      <c r="AN125" s="24">
        <v>3.5577E-3</v>
      </c>
      <c r="AO125" s="24">
        <v>-1.45711E-2</v>
      </c>
      <c r="AP125" s="24">
        <v>2.01046E-2</v>
      </c>
      <c r="AQ125" s="24">
        <v>1.8179500000000001E-2</v>
      </c>
      <c r="AR125" s="24">
        <v>6.8034000000000002E-3</v>
      </c>
      <c r="AS125" s="24">
        <v>3.0607999999999998E-3</v>
      </c>
      <c r="AT125" s="24">
        <v>-2.9963400000000001E-2</v>
      </c>
      <c r="AU125" s="24">
        <v>-1.84268E-2</v>
      </c>
      <c r="AV125" s="24">
        <v>-5.0494200000000003E-2</v>
      </c>
      <c r="AW125" s="24">
        <v>-9.1197399999999998E-2</v>
      </c>
      <c r="AX125" s="24">
        <v>-0.10588980000000001</v>
      </c>
      <c r="AY125" s="24">
        <v>-0.13384470000000001</v>
      </c>
      <c r="AZ125" s="24">
        <v>-0.163635</v>
      </c>
      <c r="BA125" s="24">
        <v>-0.18888840000000001</v>
      </c>
      <c r="BB125" s="24">
        <v>-0.17379829999999999</v>
      </c>
      <c r="BC125" s="24">
        <v>-0.19785649999999999</v>
      </c>
      <c r="BD125" s="24">
        <v>-0.22181629999999999</v>
      </c>
      <c r="BE125" s="24">
        <v>-0.18683040000000001</v>
      </c>
      <c r="BF125" s="24">
        <v>-0.1776364</v>
      </c>
      <c r="BG125" s="24">
        <v>-0.14479980000000001</v>
      </c>
      <c r="BH125" s="24">
        <v>-0.1070619</v>
      </c>
      <c r="BI125" s="24">
        <v>-3.5488699999999998E-2</v>
      </c>
      <c r="BJ125" s="24">
        <v>-1.6250199999999999E-2</v>
      </c>
      <c r="BK125" s="24">
        <v>1.43546E-2</v>
      </c>
      <c r="BL125" s="24">
        <v>3.4405100000000001E-2</v>
      </c>
      <c r="BM125" s="24">
        <v>1.3619600000000001E-2</v>
      </c>
      <c r="BN125" s="24">
        <v>4.9364699999999997E-2</v>
      </c>
      <c r="BO125" s="24">
        <v>4.7508599999999998E-2</v>
      </c>
      <c r="BP125" s="24">
        <v>3.6142599999999997E-2</v>
      </c>
      <c r="BQ125" s="24">
        <v>3.1623999999999999E-2</v>
      </c>
      <c r="BR125" s="24">
        <v>2.6698E-3</v>
      </c>
      <c r="BS125" s="24">
        <v>1.43938E-2</v>
      </c>
      <c r="BT125" s="24">
        <v>-1.4987199999999999E-2</v>
      </c>
      <c r="BU125" s="24">
        <v>-5.40717E-2</v>
      </c>
      <c r="BV125" s="24">
        <v>-6.53976E-2</v>
      </c>
      <c r="BW125" s="24">
        <v>-9.2784099999999994E-2</v>
      </c>
      <c r="BX125" s="24">
        <v>-0.1210793</v>
      </c>
      <c r="BY125" s="24">
        <v>-0.14733789999999999</v>
      </c>
      <c r="BZ125" s="24">
        <v>-0.1347738</v>
      </c>
      <c r="CA125" s="24">
        <v>-0.1671134</v>
      </c>
      <c r="CB125" s="24">
        <v>-0.18995229999999999</v>
      </c>
      <c r="CC125" s="24">
        <v>-0.15672</v>
      </c>
      <c r="CD125" s="24">
        <v>-0.148647</v>
      </c>
      <c r="CE125" s="24">
        <v>-0.1190128</v>
      </c>
      <c r="CF125" s="24">
        <v>-8.1292000000000003E-2</v>
      </c>
      <c r="CG125" s="24">
        <v>-1.061E-2</v>
      </c>
      <c r="CH125" s="24">
        <v>6.3058000000000003E-3</v>
      </c>
      <c r="CI125" s="24">
        <v>3.7284600000000001E-2</v>
      </c>
      <c r="CJ125" s="24">
        <v>5.577E-2</v>
      </c>
      <c r="CK125" s="24">
        <v>3.3144399999999997E-2</v>
      </c>
      <c r="CL125" s="24">
        <v>6.9630200000000003E-2</v>
      </c>
      <c r="CM125" s="24">
        <v>6.7821800000000002E-2</v>
      </c>
      <c r="CN125" s="24">
        <v>5.64628E-2</v>
      </c>
      <c r="CO125" s="24">
        <v>5.1406800000000002E-2</v>
      </c>
      <c r="CP125" s="24">
        <v>2.5271499999999999E-2</v>
      </c>
      <c r="CQ125" s="24">
        <v>3.71253E-2</v>
      </c>
      <c r="CR125" s="24">
        <v>9.6048999999999995E-3</v>
      </c>
      <c r="CS125" s="24">
        <v>-2.8358600000000001E-2</v>
      </c>
      <c r="CT125" s="24">
        <v>-3.7352900000000001E-2</v>
      </c>
      <c r="CU125" s="24">
        <v>-6.4345600000000003E-2</v>
      </c>
      <c r="CV125" s="24">
        <v>-9.1605300000000001E-2</v>
      </c>
      <c r="CW125" s="24">
        <v>-0.1185601</v>
      </c>
      <c r="CX125" s="24">
        <v>-0.10774549999999999</v>
      </c>
      <c r="CY125" s="24">
        <v>-0.1363703</v>
      </c>
      <c r="CZ125" s="24">
        <v>-0.15808829999999999</v>
      </c>
      <c r="DA125" s="24">
        <v>-0.12660959999999999</v>
      </c>
      <c r="DB125" s="24">
        <v>-0.1196576</v>
      </c>
      <c r="DC125" s="24">
        <v>-9.3225799999999998E-2</v>
      </c>
      <c r="DD125" s="24">
        <v>-5.5522200000000001E-2</v>
      </c>
      <c r="DE125" s="24">
        <v>1.42688E-2</v>
      </c>
      <c r="DF125" s="24">
        <v>2.8861700000000001E-2</v>
      </c>
      <c r="DG125" s="24">
        <v>6.02146E-2</v>
      </c>
      <c r="DH125" s="24">
        <v>7.7134800000000003E-2</v>
      </c>
      <c r="DI125" s="24">
        <v>5.2669199999999999E-2</v>
      </c>
      <c r="DJ125" s="24">
        <v>8.9895600000000006E-2</v>
      </c>
      <c r="DK125" s="24">
        <v>8.8135000000000005E-2</v>
      </c>
      <c r="DL125" s="24">
        <v>7.6783000000000004E-2</v>
      </c>
      <c r="DM125" s="24">
        <v>7.1189600000000006E-2</v>
      </c>
      <c r="DN125" s="24">
        <v>4.7873100000000002E-2</v>
      </c>
      <c r="DO125" s="24">
        <v>5.9856699999999999E-2</v>
      </c>
      <c r="DP125" s="24">
        <v>3.4196999999999998E-2</v>
      </c>
      <c r="DQ125" s="24">
        <v>-2.6454E-3</v>
      </c>
      <c r="DR125" s="24">
        <v>-9.3082000000000008E-3</v>
      </c>
      <c r="DS125" s="24">
        <v>-3.5907099999999997E-2</v>
      </c>
      <c r="DT125" s="24">
        <v>-6.21313E-2</v>
      </c>
      <c r="DU125" s="24">
        <v>-8.9782399999999998E-2</v>
      </c>
      <c r="DV125" s="24">
        <v>-8.0717200000000003E-2</v>
      </c>
      <c r="DW125" s="24">
        <v>-9.1982099999999997E-2</v>
      </c>
      <c r="DX125" s="24">
        <v>-0.1120818</v>
      </c>
      <c r="DY125" s="24">
        <v>-8.3134899999999998E-2</v>
      </c>
      <c r="DZ125" s="24">
        <v>-7.7801499999999996E-2</v>
      </c>
      <c r="EA125" s="24">
        <v>-5.5993399999999999E-2</v>
      </c>
      <c r="EB125" s="24">
        <v>-1.83146E-2</v>
      </c>
      <c r="EC125" s="24">
        <v>5.01898E-2</v>
      </c>
      <c r="ED125" s="24">
        <v>6.1428799999999999E-2</v>
      </c>
      <c r="EE125" s="24">
        <v>9.3321799999999996E-2</v>
      </c>
      <c r="EF125" s="24">
        <v>0.1079822</v>
      </c>
      <c r="EG125" s="24">
        <v>8.0859899999999998E-2</v>
      </c>
      <c r="EH125" s="24">
        <v>0.1191557</v>
      </c>
      <c r="EI125" s="24">
        <v>0.1174641</v>
      </c>
      <c r="EJ125" s="24">
        <v>0.1061222</v>
      </c>
      <c r="EK125" s="24">
        <v>9.9752800000000003E-2</v>
      </c>
      <c r="EL125" s="24">
        <v>8.0506300000000003E-2</v>
      </c>
      <c r="EM125" s="24">
        <v>9.2677300000000004E-2</v>
      </c>
      <c r="EN125" s="24">
        <v>6.9704000000000002E-2</v>
      </c>
      <c r="EO125" s="24">
        <v>3.4480299999999998E-2</v>
      </c>
      <c r="EP125" s="24">
        <v>3.1183900000000001E-2</v>
      </c>
      <c r="EQ125" s="24">
        <v>5.1535000000000001E-3</v>
      </c>
      <c r="ER125" s="24">
        <v>-1.9575599999999999E-2</v>
      </c>
      <c r="ES125" s="24">
        <v>-4.8231900000000001E-2</v>
      </c>
      <c r="ET125" s="24">
        <v>-4.1692600000000003E-2</v>
      </c>
      <c r="EU125" s="24">
        <v>56.704819999999998</v>
      </c>
      <c r="EV125" s="24">
        <v>56.165900000000001</v>
      </c>
      <c r="EW125" s="24">
        <v>55.38993</v>
      </c>
      <c r="EX125" s="24">
        <v>54.610619999999997</v>
      </c>
      <c r="EY125" s="24">
        <v>54.097430000000003</v>
      </c>
      <c r="EZ125" s="24">
        <v>53.642859999999999</v>
      </c>
      <c r="FA125" s="24">
        <v>52.810879999999997</v>
      </c>
      <c r="FB125" s="24">
        <v>53.845120000000001</v>
      </c>
      <c r="FC125" s="24">
        <v>59.15605</v>
      </c>
      <c r="FD125" s="24">
        <v>64.978570000000005</v>
      </c>
      <c r="FE125" s="24">
        <v>69.625990000000002</v>
      </c>
      <c r="FF125" s="24">
        <v>72.932910000000007</v>
      </c>
      <c r="FG125" s="24">
        <v>74.231430000000003</v>
      </c>
      <c r="FH125" s="24">
        <v>74.460859999999997</v>
      </c>
      <c r="FI125" s="24">
        <v>73.959360000000004</v>
      </c>
      <c r="FJ125" s="24">
        <v>72.796959999999999</v>
      </c>
      <c r="FK125" s="24">
        <v>71.019040000000004</v>
      </c>
      <c r="FL125" s="24">
        <v>67.519040000000004</v>
      </c>
      <c r="FM125" s="24">
        <v>64.88203</v>
      </c>
      <c r="FN125" s="24">
        <v>62.725639999999999</v>
      </c>
      <c r="FO125" s="24">
        <v>60.885590000000001</v>
      </c>
      <c r="FP125" s="24">
        <v>59.550879999999999</v>
      </c>
      <c r="FQ125" s="24">
        <v>58.1477</v>
      </c>
      <c r="FR125" s="24">
        <v>56.995600000000003</v>
      </c>
      <c r="FS125" s="24">
        <v>0.8235884</v>
      </c>
      <c r="FT125" s="24">
        <v>3.10041E-2</v>
      </c>
      <c r="FU125" s="24">
        <v>4.35088E-2</v>
      </c>
    </row>
    <row r="126" spans="1:177" x14ac:dyDescent="0.2">
      <c r="A126" s="14" t="s">
        <v>228</v>
      </c>
      <c r="B126" s="14" t="s">
        <v>0</v>
      </c>
      <c r="C126" s="14" t="s">
        <v>225</v>
      </c>
      <c r="D126" s="36" t="s">
        <v>245</v>
      </c>
      <c r="E126" s="25" t="s">
        <v>220</v>
      </c>
      <c r="F126" s="25">
        <v>1702</v>
      </c>
      <c r="G126" s="24">
        <v>0.94285350000000001</v>
      </c>
      <c r="H126" s="24">
        <v>0.83794919999999995</v>
      </c>
      <c r="I126" s="24">
        <v>0.80686000000000002</v>
      </c>
      <c r="J126" s="24">
        <v>0.76693829999999996</v>
      </c>
      <c r="K126" s="24">
        <v>0.76082110000000003</v>
      </c>
      <c r="L126" s="24">
        <v>0.83999230000000003</v>
      </c>
      <c r="M126" s="24">
        <v>0.99379450000000003</v>
      </c>
      <c r="N126" s="24">
        <v>1.0363800000000001</v>
      </c>
      <c r="O126" s="24">
        <v>1.0147280000000001</v>
      </c>
      <c r="P126" s="24">
        <v>1.0066379999999999</v>
      </c>
      <c r="Q126" s="24">
        <v>1.0110429999999999</v>
      </c>
      <c r="R126" s="24">
        <v>1.0479069999999999</v>
      </c>
      <c r="S126" s="24">
        <v>1.0635870000000001</v>
      </c>
      <c r="T126" s="24">
        <v>1.0519700000000001</v>
      </c>
      <c r="U126" s="24">
        <v>1.0796779999999999</v>
      </c>
      <c r="V126" s="24">
        <v>1.1081970000000001</v>
      </c>
      <c r="W126" s="24">
        <v>1.2068760000000001</v>
      </c>
      <c r="X126" s="24">
        <v>1.4904630000000001</v>
      </c>
      <c r="Y126" s="24">
        <v>1.644139</v>
      </c>
      <c r="Z126" s="24">
        <v>1.678048</v>
      </c>
      <c r="AA126" s="24">
        <v>1.613146</v>
      </c>
      <c r="AB126" s="24">
        <v>1.500286</v>
      </c>
      <c r="AC126" s="24">
        <v>1.3035049999999999</v>
      </c>
      <c r="AD126" s="24">
        <v>1.1082179999999999</v>
      </c>
      <c r="AE126" s="24">
        <v>-0.24720329999999999</v>
      </c>
      <c r="AF126" s="24">
        <v>-0.28109899999999999</v>
      </c>
      <c r="AG126" s="24">
        <v>-0.22328010000000001</v>
      </c>
      <c r="AH126" s="24">
        <v>-0.2006782</v>
      </c>
      <c r="AI126" s="24">
        <v>-0.15106639999999999</v>
      </c>
      <c r="AJ126" s="24">
        <v>-0.12512999999999999</v>
      </c>
      <c r="AK126" s="24">
        <v>-8.4143899999999994E-2</v>
      </c>
      <c r="AL126" s="24">
        <v>-8.6017499999999997E-2</v>
      </c>
      <c r="AM126" s="24">
        <v>-6.3229199999999999E-2</v>
      </c>
      <c r="AN126" s="24">
        <v>-5.1987499999999999E-2</v>
      </c>
      <c r="AO126" s="24">
        <v>-3.8627599999999998E-2</v>
      </c>
      <c r="AP126" s="24">
        <v>2.4763899999999998E-2</v>
      </c>
      <c r="AQ126" s="24">
        <v>3.4969E-2</v>
      </c>
      <c r="AR126" s="24">
        <v>8.7221E-3</v>
      </c>
      <c r="AS126" s="24">
        <v>1.06692E-2</v>
      </c>
      <c r="AT126" s="24">
        <v>-2.7647600000000001E-2</v>
      </c>
      <c r="AU126" s="24">
        <v>-2.8410700000000001E-2</v>
      </c>
      <c r="AV126" s="24">
        <v>-3.7168800000000002E-2</v>
      </c>
      <c r="AW126" s="24">
        <v>-8.5153599999999996E-2</v>
      </c>
      <c r="AX126" s="24">
        <v>-8.4339399999999995E-2</v>
      </c>
      <c r="AY126" s="24">
        <v>-0.13018640000000001</v>
      </c>
      <c r="AZ126" s="24">
        <v>-0.16849749999999999</v>
      </c>
      <c r="BA126" s="24">
        <v>-0.1850926</v>
      </c>
      <c r="BB126" s="24">
        <v>-0.17034869999999999</v>
      </c>
      <c r="BC126" s="24">
        <v>-0.20986160000000001</v>
      </c>
      <c r="BD126" s="24">
        <v>-0.24175769999999999</v>
      </c>
      <c r="BE126" s="24">
        <v>-0.18650349999999999</v>
      </c>
      <c r="BF126" s="24">
        <v>-0.1665239</v>
      </c>
      <c r="BG126" s="24">
        <v>-0.12348339999999999</v>
      </c>
      <c r="BH126" s="24">
        <v>-9.8460199999999998E-2</v>
      </c>
      <c r="BI126" s="24">
        <v>-5.8223799999999999E-2</v>
      </c>
      <c r="BJ126" s="24">
        <v>-6.1518700000000003E-2</v>
      </c>
      <c r="BK126" s="24">
        <v>-3.7969599999999999E-2</v>
      </c>
      <c r="BL126" s="24">
        <v>-3.0773499999999999E-2</v>
      </c>
      <c r="BM126" s="24">
        <v>-1.8224600000000001E-2</v>
      </c>
      <c r="BN126" s="24">
        <v>4.7804699999999999E-2</v>
      </c>
      <c r="BO126" s="24">
        <v>5.8023900000000003E-2</v>
      </c>
      <c r="BP126" s="24">
        <v>3.1951199999999999E-2</v>
      </c>
      <c r="BQ126" s="24">
        <v>3.3209799999999998E-2</v>
      </c>
      <c r="BR126" s="24">
        <v>-5.3100000000000003E-5</v>
      </c>
      <c r="BS126" s="24">
        <v>-1.3037999999999999E-3</v>
      </c>
      <c r="BT126" s="24">
        <v>-8.2007E-3</v>
      </c>
      <c r="BU126" s="24">
        <v>-5.4603899999999997E-2</v>
      </c>
      <c r="BV126" s="24">
        <v>-5.2600500000000001E-2</v>
      </c>
      <c r="BW126" s="24">
        <v>-9.8247299999999996E-2</v>
      </c>
      <c r="BX126" s="24">
        <v>-0.1354959</v>
      </c>
      <c r="BY126" s="24">
        <v>-0.15316350000000001</v>
      </c>
      <c r="BZ126" s="24">
        <v>-0.1401261</v>
      </c>
      <c r="CA126" s="24">
        <v>-0.18399879999999999</v>
      </c>
      <c r="CB126" s="24">
        <v>-0.21451000000000001</v>
      </c>
      <c r="CC126" s="24">
        <v>-0.16103210000000001</v>
      </c>
      <c r="CD126" s="24">
        <v>-0.14286869999999999</v>
      </c>
      <c r="CE126" s="24">
        <v>-0.1043795</v>
      </c>
      <c r="CF126" s="24">
        <v>-7.9988799999999999E-2</v>
      </c>
      <c r="CG126" s="24">
        <v>-4.0271599999999998E-2</v>
      </c>
      <c r="CH126" s="24">
        <v>-4.4550800000000002E-2</v>
      </c>
      <c r="CI126" s="24">
        <v>-2.0474900000000001E-2</v>
      </c>
      <c r="CJ126" s="24">
        <v>-1.60807E-2</v>
      </c>
      <c r="CK126" s="24">
        <v>-4.0934999999999999E-3</v>
      </c>
      <c r="CL126" s="24">
        <v>6.3762600000000003E-2</v>
      </c>
      <c r="CM126" s="24">
        <v>7.3991600000000005E-2</v>
      </c>
      <c r="CN126" s="24">
        <v>4.8039499999999999E-2</v>
      </c>
      <c r="CO126" s="24">
        <v>4.8821299999999998E-2</v>
      </c>
      <c r="CP126" s="24">
        <v>1.9058800000000001E-2</v>
      </c>
      <c r="CQ126" s="24">
        <v>1.7470300000000001E-2</v>
      </c>
      <c r="CR126" s="24">
        <v>1.18625E-2</v>
      </c>
      <c r="CS126" s="24">
        <v>-3.34454E-2</v>
      </c>
      <c r="CT126" s="24">
        <v>-3.0618300000000001E-2</v>
      </c>
      <c r="CU126" s="24">
        <v>-7.6126299999999994E-2</v>
      </c>
      <c r="CV126" s="24">
        <v>-0.11263910000000001</v>
      </c>
      <c r="CW126" s="24">
        <v>-0.13104950000000001</v>
      </c>
      <c r="CX126" s="24">
        <v>-0.1191941</v>
      </c>
      <c r="CY126" s="24">
        <v>-0.1581361</v>
      </c>
      <c r="CZ126" s="24">
        <v>-0.1872624</v>
      </c>
      <c r="DA126" s="24">
        <v>-0.13556070000000001</v>
      </c>
      <c r="DB126" s="24">
        <v>-0.1192136</v>
      </c>
      <c r="DC126" s="24">
        <v>-8.5275599999999993E-2</v>
      </c>
      <c r="DD126" s="24">
        <v>-6.1517500000000003E-2</v>
      </c>
      <c r="DE126" s="24">
        <v>-2.23194E-2</v>
      </c>
      <c r="DF126" s="24">
        <v>-2.75829E-2</v>
      </c>
      <c r="DG126" s="24">
        <v>-2.9800999999999998E-3</v>
      </c>
      <c r="DH126" s="24">
        <v>-1.3879000000000001E-3</v>
      </c>
      <c r="DI126" s="24">
        <v>1.00375E-2</v>
      </c>
      <c r="DJ126" s="24">
        <v>7.9720600000000003E-2</v>
      </c>
      <c r="DK126" s="24">
        <v>8.9959300000000006E-2</v>
      </c>
      <c r="DL126" s="24">
        <v>6.4127900000000002E-2</v>
      </c>
      <c r="DM126" s="24">
        <v>6.4432900000000001E-2</v>
      </c>
      <c r="DN126" s="24">
        <v>3.8170700000000002E-2</v>
      </c>
      <c r="DO126" s="24">
        <v>3.6244400000000003E-2</v>
      </c>
      <c r="DP126" s="24">
        <v>3.1925700000000001E-2</v>
      </c>
      <c r="DQ126" s="24">
        <v>-1.22868E-2</v>
      </c>
      <c r="DR126" s="24">
        <v>-8.6361000000000007E-3</v>
      </c>
      <c r="DS126" s="24">
        <v>-5.4005400000000002E-2</v>
      </c>
      <c r="DT126" s="24">
        <v>-8.9782299999999995E-2</v>
      </c>
      <c r="DU126" s="24">
        <v>-0.1089355</v>
      </c>
      <c r="DV126" s="24">
        <v>-9.8262000000000002E-2</v>
      </c>
      <c r="DW126" s="24">
        <v>-0.1207944</v>
      </c>
      <c r="DX126" s="24">
        <v>-0.147921</v>
      </c>
      <c r="DY126" s="24">
        <v>-9.87841E-2</v>
      </c>
      <c r="DZ126" s="24">
        <v>-8.5059200000000001E-2</v>
      </c>
      <c r="EA126" s="24">
        <v>-5.7692599999999997E-2</v>
      </c>
      <c r="EB126" s="24">
        <v>-3.4847700000000002E-2</v>
      </c>
      <c r="EC126" s="24">
        <v>3.6007000000000001E-3</v>
      </c>
      <c r="ED126" s="24">
        <v>-3.0841000000000002E-3</v>
      </c>
      <c r="EE126" s="24">
        <v>2.2279500000000001E-2</v>
      </c>
      <c r="EF126" s="24">
        <v>1.9826099999999999E-2</v>
      </c>
      <c r="EG126" s="24">
        <v>3.0440499999999999E-2</v>
      </c>
      <c r="EH126" s="24">
        <v>0.1027614</v>
      </c>
      <c r="EI126" s="24">
        <v>0.1130142</v>
      </c>
      <c r="EJ126" s="24">
        <v>8.7356900000000001E-2</v>
      </c>
      <c r="EK126" s="24">
        <v>8.6973499999999995E-2</v>
      </c>
      <c r="EL126" s="24">
        <v>6.5765199999999996E-2</v>
      </c>
      <c r="EM126" s="24">
        <v>6.3351299999999999E-2</v>
      </c>
      <c r="EN126" s="24">
        <v>6.0893799999999998E-2</v>
      </c>
      <c r="EO126" s="24">
        <v>1.8262799999999999E-2</v>
      </c>
      <c r="EP126" s="24">
        <v>2.31027E-2</v>
      </c>
      <c r="EQ126" s="24">
        <v>-2.2066200000000001E-2</v>
      </c>
      <c r="ER126" s="24">
        <v>-5.6780700000000003E-2</v>
      </c>
      <c r="ES126" s="24">
        <v>-7.70063E-2</v>
      </c>
      <c r="ET126" s="24">
        <v>-6.8039500000000003E-2</v>
      </c>
      <c r="EU126" s="24">
        <v>58.323279999999997</v>
      </c>
      <c r="EV126" s="24">
        <v>57.831400000000002</v>
      </c>
      <c r="EW126" s="24">
        <v>57.060389999999998</v>
      </c>
      <c r="EX126" s="24">
        <v>56.414389999999997</v>
      </c>
      <c r="EY126" s="24">
        <v>55.966470000000001</v>
      </c>
      <c r="EZ126" s="24">
        <v>55.551789999999997</v>
      </c>
      <c r="FA126" s="24">
        <v>54.862130000000001</v>
      </c>
      <c r="FB126" s="24">
        <v>55.982610000000001</v>
      </c>
      <c r="FC126" s="24">
        <v>60.954689999999999</v>
      </c>
      <c r="FD126" s="24">
        <v>66.175259999999994</v>
      </c>
      <c r="FE126" s="24">
        <v>70.020200000000003</v>
      </c>
      <c r="FF126" s="24">
        <v>72.699619999999996</v>
      </c>
      <c r="FG126" s="24">
        <v>73.675550000000001</v>
      </c>
      <c r="FH126" s="24">
        <v>73.585120000000003</v>
      </c>
      <c r="FI126" s="24">
        <v>73.050529999999995</v>
      </c>
      <c r="FJ126" s="24">
        <v>72.169659999999993</v>
      </c>
      <c r="FK126" s="24">
        <v>70.760289999999998</v>
      </c>
      <c r="FL126" s="24">
        <v>67.743870000000001</v>
      </c>
      <c r="FM126" s="24">
        <v>65.493620000000007</v>
      </c>
      <c r="FN126" s="24">
        <v>63.562710000000003</v>
      </c>
      <c r="FO126" s="24">
        <v>61.991979999999998</v>
      </c>
      <c r="FP126" s="24">
        <v>60.989370000000001</v>
      </c>
      <c r="FQ126" s="24">
        <v>59.706090000000003</v>
      </c>
      <c r="FR126" s="24">
        <v>58.653820000000003</v>
      </c>
      <c r="FS126" s="24">
        <v>0.63352030000000004</v>
      </c>
      <c r="FT126" s="24">
        <v>2.3278500000000001E-2</v>
      </c>
      <c r="FU126" s="24">
        <v>3.51811E-2</v>
      </c>
    </row>
    <row r="127" spans="1:177" x14ac:dyDescent="0.2">
      <c r="A127" s="14" t="s">
        <v>228</v>
      </c>
      <c r="B127" s="14" t="s">
        <v>0</v>
      </c>
      <c r="C127" s="14" t="s">
        <v>225</v>
      </c>
      <c r="D127" s="36" t="s">
        <v>245</v>
      </c>
      <c r="E127" s="25" t="s">
        <v>221</v>
      </c>
      <c r="F127" s="25">
        <v>1215</v>
      </c>
      <c r="G127" s="24">
        <v>0.73138159999999997</v>
      </c>
      <c r="H127" s="24">
        <v>0.67884750000000005</v>
      </c>
      <c r="I127" s="24">
        <v>0.63613339999999996</v>
      </c>
      <c r="J127" s="24">
        <v>0.63694700000000004</v>
      </c>
      <c r="K127" s="24">
        <v>0.65722539999999996</v>
      </c>
      <c r="L127" s="24">
        <v>0.75181430000000005</v>
      </c>
      <c r="M127" s="24">
        <v>0.88229179999999996</v>
      </c>
      <c r="N127" s="24">
        <v>0.88518459999999999</v>
      </c>
      <c r="O127" s="24">
        <v>0.8199033</v>
      </c>
      <c r="P127" s="24">
        <v>0.81906290000000004</v>
      </c>
      <c r="Q127" s="24">
        <v>0.77623710000000001</v>
      </c>
      <c r="R127" s="24">
        <v>0.74256509999999998</v>
      </c>
      <c r="S127" s="24">
        <v>0.73963599999999996</v>
      </c>
      <c r="T127" s="24">
        <v>0.76212040000000003</v>
      </c>
      <c r="U127" s="24">
        <v>0.77353240000000001</v>
      </c>
      <c r="V127" s="24">
        <v>0.81937300000000002</v>
      </c>
      <c r="W127" s="24">
        <v>0.93120740000000002</v>
      </c>
      <c r="X127" s="24">
        <v>1.129856</v>
      </c>
      <c r="Y127" s="24">
        <v>1.256227</v>
      </c>
      <c r="Z127" s="24">
        <v>1.2702869999999999</v>
      </c>
      <c r="AA127" s="24">
        <v>1.244318</v>
      </c>
      <c r="AB127" s="24">
        <v>1.1463779999999999</v>
      </c>
      <c r="AC127" s="24">
        <v>1.012985</v>
      </c>
      <c r="AD127" s="24">
        <v>0.85104489999999999</v>
      </c>
      <c r="AE127" s="24">
        <v>-2.50365E-2</v>
      </c>
      <c r="AF127" s="24">
        <v>-1.7270899999999999E-2</v>
      </c>
      <c r="AG127" s="24">
        <v>-3.6275500000000002E-2</v>
      </c>
      <c r="AH127" s="24">
        <v>-4.7766400000000001E-2</v>
      </c>
      <c r="AI127" s="24">
        <v>-5.76131E-2</v>
      </c>
      <c r="AJ127" s="24">
        <v>-4.5948000000000003E-2</v>
      </c>
      <c r="AK127" s="24">
        <v>-1.3353200000000001E-2</v>
      </c>
      <c r="AL127" s="24">
        <v>1.34812E-2</v>
      </c>
      <c r="AM127" s="24">
        <v>2.0851399999999999E-2</v>
      </c>
      <c r="AN127" s="24">
        <v>3.3792099999999999E-2</v>
      </c>
      <c r="AO127" s="24">
        <v>4.5277E-3</v>
      </c>
      <c r="AP127" s="24">
        <v>-2.3947199999999998E-2</v>
      </c>
      <c r="AQ127" s="24">
        <v>-3.5316199999999999E-2</v>
      </c>
      <c r="AR127" s="24">
        <v>-2.0409400000000001E-2</v>
      </c>
      <c r="AS127" s="24">
        <v>-2.5451000000000001E-2</v>
      </c>
      <c r="AT127" s="24">
        <v>-2.2204600000000001E-2</v>
      </c>
      <c r="AU127" s="24">
        <v>-1.09344E-2</v>
      </c>
      <c r="AV127" s="24">
        <v>-3.5907700000000001E-2</v>
      </c>
      <c r="AW127" s="24">
        <v>-3.0140500000000001E-2</v>
      </c>
      <c r="AX127" s="24">
        <v>-4.8693699999999999E-2</v>
      </c>
      <c r="AY127" s="24">
        <v>-3.2050700000000001E-2</v>
      </c>
      <c r="AZ127" s="24">
        <v>-2.5391500000000001E-2</v>
      </c>
      <c r="BA127" s="24">
        <v>-3.3490800000000001E-2</v>
      </c>
      <c r="BB127" s="24">
        <v>-3.1551500000000003E-2</v>
      </c>
      <c r="BC127" s="24">
        <v>-1.1534E-3</v>
      </c>
      <c r="BD127" s="24">
        <v>6.3482E-3</v>
      </c>
      <c r="BE127" s="24">
        <v>-1.30662E-2</v>
      </c>
      <c r="BF127" s="24">
        <v>-2.3521799999999999E-2</v>
      </c>
      <c r="BG127" s="24">
        <v>-3.2597599999999997E-2</v>
      </c>
      <c r="BH127" s="24">
        <v>-2.0021600000000001E-2</v>
      </c>
      <c r="BI127" s="24">
        <v>1.14775E-2</v>
      </c>
      <c r="BJ127" s="24">
        <v>3.4832700000000001E-2</v>
      </c>
      <c r="BK127" s="24">
        <v>4.2221000000000002E-2</v>
      </c>
      <c r="BL127" s="24">
        <v>5.6033600000000003E-2</v>
      </c>
      <c r="BM127" s="24">
        <v>2.3921600000000001E-2</v>
      </c>
      <c r="BN127" s="24">
        <v>-5.9617999999999997E-3</v>
      </c>
      <c r="BO127" s="24">
        <v>-1.7340100000000001E-2</v>
      </c>
      <c r="BP127" s="24">
        <v>-2.5371E-3</v>
      </c>
      <c r="BQ127" s="24">
        <v>-7.9652000000000004E-3</v>
      </c>
      <c r="BR127" s="24">
        <v>-4.6816999999999996E-3</v>
      </c>
      <c r="BS127" s="24">
        <v>7.6425E-3</v>
      </c>
      <c r="BT127" s="24">
        <v>-1.53028E-2</v>
      </c>
      <c r="BU127" s="24">
        <v>-8.9464000000000002E-3</v>
      </c>
      <c r="BV127" s="24">
        <v>-2.3474100000000001E-2</v>
      </c>
      <c r="BW127" s="24">
        <v>-6.1704000000000004E-3</v>
      </c>
      <c r="BX127" s="24">
        <v>1.4334E-3</v>
      </c>
      <c r="BY127" s="24">
        <v>-6.9817999999999998E-3</v>
      </c>
      <c r="BZ127" s="24">
        <v>-6.9546E-3</v>
      </c>
      <c r="CA127" s="24">
        <v>1.5388000000000001E-2</v>
      </c>
      <c r="CB127" s="24">
        <v>2.2706799999999999E-2</v>
      </c>
      <c r="CC127" s="24">
        <v>3.0086000000000002E-3</v>
      </c>
      <c r="CD127" s="24">
        <v>-6.7301000000000001E-3</v>
      </c>
      <c r="CE127" s="24">
        <v>-1.52721E-2</v>
      </c>
      <c r="CF127" s="24">
        <v>-2.0650999999999998E-3</v>
      </c>
      <c r="CG127" s="24">
        <v>2.8675200000000001E-2</v>
      </c>
      <c r="CH127" s="24">
        <v>4.9620699999999997E-2</v>
      </c>
      <c r="CI127" s="24">
        <v>5.7021500000000003E-2</v>
      </c>
      <c r="CJ127" s="24">
        <v>7.1438000000000001E-2</v>
      </c>
      <c r="CK127" s="24">
        <v>3.7353699999999997E-2</v>
      </c>
      <c r="CL127" s="24">
        <v>6.4948999999999996E-3</v>
      </c>
      <c r="CM127" s="24">
        <v>-4.8899E-3</v>
      </c>
      <c r="CN127" s="24">
        <v>9.8411000000000002E-3</v>
      </c>
      <c r="CO127" s="24">
        <v>4.1454999999999999E-3</v>
      </c>
      <c r="CP127" s="24">
        <v>7.4545999999999996E-3</v>
      </c>
      <c r="CQ127" s="24">
        <v>2.05089E-2</v>
      </c>
      <c r="CR127" s="24">
        <v>-1.0319000000000001E-3</v>
      </c>
      <c r="CS127" s="24">
        <v>5.7326E-3</v>
      </c>
      <c r="CT127" s="24">
        <v>-6.0070000000000002E-3</v>
      </c>
      <c r="CU127" s="24">
        <v>1.17541E-2</v>
      </c>
      <c r="CV127" s="24">
        <v>2.0012200000000001E-2</v>
      </c>
      <c r="CW127" s="24">
        <v>1.13782E-2</v>
      </c>
      <c r="CX127" s="24">
        <v>1.0081100000000001E-2</v>
      </c>
      <c r="CY127" s="24">
        <v>3.1929399999999997E-2</v>
      </c>
      <c r="CZ127" s="24">
        <v>3.9065299999999997E-2</v>
      </c>
      <c r="DA127" s="24">
        <v>1.9083300000000001E-2</v>
      </c>
      <c r="DB127" s="24">
        <v>1.00617E-2</v>
      </c>
      <c r="DC127" s="24">
        <v>2.0535000000000002E-3</v>
      </c>
      <c r="DD127" s="24">
        <v>1.58914E-2</v>
      </c>
      <c r="DE127" s="24">
        <v>4.5872900000000001E-2</v>
      </c>
      <c r="DF127" s="24">
        <v>6.4408699999999999E-2</v>
      </c>
      <c r="DG127" s="24">
        <v>7.1821999999999997E-2</v>
      </c>
      <c r="DH127" s="24">
        <v>8.6842500000000003E-2</v>
      </c>
      <c r="DI127" s="24">
        <v>5.0785799999999999E-2</v>
      </c>
      <c r="DJ127" s="24">
        <v>1.89515E-2</v>
      </c>
      <c r="DK127" s="24">
        <v>7.5604000000000001E-3</v>
      </c>
      <c r="DL127" s="24">
        <v>2.22194E-2</v>
      </c>
      <c r="DM127" s="24">
        <v>1.6256099999999999E-2</v>
      </c>
      <c r="DN127" s="24">
        <v>1.9590900000000001E-2</v>
      </c>
      <c r="DO127" s="24">
        <v>3.3375200000000001E-2</v>
      </c>
      <c r="DP127" s="24">
        <v>1.3239000000000001E-2</v>
      </c>
      <c r="DQ127" s="24">
        <v>2.0411599999999998E-2</v>
      </c>
      <c r="DR127" s="24">
        <v>1.146E-2</v>
      </c>
      <c r="DS127" s="24">
        <v>2.9678699999999999E-2</v>
      </c>
      <c r="DT127" s="24">
        <v>3.8591E-2</v>
      </c>
      <c r="DU127" s="24">
        <v>2.9738299999999999E-2</v>
      </c>
      <c r="DV127" s="24">
        <v>2.7116899999999999E-2</v>
      </c>
      <c r="DW127" s="24">
        <v>5.5812500000000001E-2</v>
      </c>
      <c r="DX127" s="24">
        <v>6.2684400000000001E-2</v>
      </c>
      <c r="DY127" s="24">
        <v>4.22926E-2</v>
      </c>
      <c r="DZ127" s="24">
        <v>3.4306299999999998E-2</v>
      </c>
      <c r="EA127" s="24">
        <v>2.70689E-2</v>
      </c>
      <c r="EB127" s="24">
        <v>4.1817800000000002E-2</v>
      </c>
      <c r="EC127" s="24">
        <v>7.0703699999999994E-2</v>
      </c>
      <c r="ED127" s="24">
        <v>8.5760199999999995E-2</v>
      </c>
      <c r="EE127" s="24">
        <v>9.3191599999999999E-2</v>
      </c>
      <c r="EF127" s="24">
        <v>0.109084</v>
      </c>
      <c r="EG127" s="24">
        <v>7.0179599999999995E-2</v>
      </c>
      <c r="EH127" s="24">
        <v>3.6936900000000002E-2</v>
      </c>
      <c r="EI127" s="24">
        <v>2.55365E-2</v>
      </c>
      <c r="EJ127" s="24">
        <v>4.0091599999999998E-2</v>
      </c>
      <c r="EK127" s="24">
        <v>3.3741899999999998E-2</v>
      </c>
      <c r="EL127" s="24">
        <v>3.7113800000000002E-2</v>
      </c>
      <c r="EM127" s="24">
        <v>5.1952199999999997E-2</v>
      </c>
      <c r="EN127" s="24">
        <v>3.3843900000000003E-2</v>
      </c>
      <c r="EO127" s="24">
        <v>4.1605700000000002E-2</v>
      </c>
      <c r="EP127" s="24">
        <v>3.6679700000000003E-2</v>
      </c>
      <c r="EQ127" s="24">
        <v>5.5558900000000001E-2</v>
      </c>
      <c r="ER127" s="24">
        <v>6.5415899999999999E-2</v>
      </c>
      <c r="ES127" s="24">
        <v>5.62473E-2</v>
      </c>
      <c r="ET127" s="24">
        <v>5.1713799999999997E-2</v>
      </c>
      <c r="EU127" s="24">
        <v>54.504199999999997</v>
      </c>
      <c r="EV127" s="24">
        <v>53.901339999999998</v>
      </c>
      <c r="EW127" s="24">
        <v>53.118630000000003</v>
      </c>
      <c r="EX127" s="24">
        <v>52.15804</v>
      </c>
      <c r="EY127" s="24">
        <v>51.556100000000001</v>
      </c>
      <c r="EZ127" s="24">
        <v>51.047289999999997</v>
      </c>
      <c r="FA127" s="24">
        <v>50.021810000000002</v>
      </c>
      <c r="FB127" s="24">
        <v>50.938780000000001</v>
      </c>
      <c r="FC127" s="24">
        <v>56.710459999999998</v>
      </c>
      <c r="FD127" s="24">
        <v>63.351419999999997</v>
      </c>
      <c r="FE127" s="24">
        <v>69.08999</v>
      </c>
      <c r="FF127" s="24">
        <v>73.250129999999999</v>
      </c>
      <c r="FG127" s="24">
        <v>74.987260000000006</v>
      </c>
      <c r="FH127" s="24">
        <v>75.651600000000002</v>
      </c>
      <c r="FI127" s="24">
        <v>75.195080000000004</v>
      </c>
      <c r="FJ127" s="24">
        <v>73.649889999999999</v>
      </c>
      <c r="FK127" s="24">
        <v>71.370859999999993</v>
      </c>
      <c r="FL127" s="24">
        <v>67.213350000000005</v>
      </c>
      <c r="FM127" s="24">
        <v>64.050449999999998</v>
      </c>
      <c r="FN127" s="24">
        <v>61.587490000000003</v>
      </c>
      <c r="FO127" s="24">
        <v>59.381239999999998</v>
      </c>
      <c r="FP127" s="24">
        <v>57.59498</v>
      </c>
      <c r="FQ127" s="24">
        <v>56.028770000000002</v>
      </c>
      <c r="FR127" s="24">
        <v>54.740940000000002</v>
      </c>
      <c r="FS127" s="24">
        <v>0.52666469999999999</v>
      </c>
      <c r="FT127" s="24">
        <v>2.0484200000000001E-2</v>
      </c>
      <c r="FU127" s="24">
        <v>2.5704600000000001E-2</v>
      </c>
    </row>
    <row r="128" spans="1:177" x14ac:dyDescent="0.2">
      <c r="A128" s="14" t="s">
        <v>228</v>
      </c>
      <c r="B128" s="14" t="s">
        <v>0</v>
      </c>
      <c r="C128" s="14" t="s">
        <v>225</v>
      </c>
      <c r="D128" s="36" t="s">
        <v>246</v>
      </c>
      <c r="E128" s="25" t="s">
        <v>219</v>
      </c>
      <c r="F128" s="25">
        <v>2724</v>
      </c>
      <c r="G128" s="24">
        <v>1.628825</v>
      </c>
      <c r="H128" s="24">
        <v>1.4576180000000001</v>
      </c>
      <c r="I128" s="24">
        <v>1.345018</v>
      </c>
      <c r="J128" s="24">
        <v>1.3082400000000001</v>
      </c>
      <c r="K128" s="24">
        <v>1.34352</v>
      </c>
      <c r="L128" s="24">
        <v>1.4689030000000001</v>
      </c>
      <c r="M128" s="24">
        <v>1.6653819999999999</v>
      </c>
      <c r="N128" s="24">
        <v>1.6776800000000001</v>
      </c>
      <c r="O128" s="24">
        <v>1.591493</v>
      </c>
      <c r="P128" s="24">
        <v>1.5420700000000001</v>
      </c>
      <c r="Q128" s="24">
        <v>1.5700780000000001</v>
      </c>
      <c r="R128" s="24">
        <v>1.6092740000000001</v>
      </c>
      <c r="S128" s="24">
        <v>1.6322829999999999</v>
      </c>
      <c r="T128" s="24">
        <v>1.6595949999999999</v>
      </c>
      <c r="U128" s="24">
        <v>1.703341</v>
      </c>
      <c r="V128" s="24">
        <v>1.8102480000000001</v>
      </c>
      <c r="W128" s="24">
        <v>1.9781569999999999</v>
      </c>
      <c r="X128" s="24">
        <v>2.2146650000000001</v>
      </c>
      <c r="Y128" s="24">
        <v>2.5616829999999999</v>
      </c>
      <c r="Z128" s="24">
        <v>2.824055</v>
      </c>
      <c r="AA128" s="24">
        <v>2.7870529999999998</v>
      </c>
      <c r="AB128" s="24">
        <v>2.5755029999999999</v>
      </c>
      <c r="AC128" s="24">
        <v>2.248961</v>
      </c>
      <c r="AD128" s="24">
        <v>1.8755630000000001</v>
      </c>
      <c r="AE128" s="24">
        <v>-0.36305720000000002</v>
      </c>
      <c r="AF128" s="24">
        <v>-0.3997271</v>
      </c>
      <c r="AG128" s="24">
        <v>-0.37821110000000002</v>
      </c>
      <c r="AH128" s="24">
        <v>-0.36236479999999999</v>
      </c>
      <c r="AI128" s="24">
        <v>-0.27883790000000003</v>
      </c>
      <c r="AJ128" s="24">
        <v>-0.25748070000000001</v>
      </c>
      <c r="AK128" s="24">
        <v>-0.17944399999999999</v>
      </c>
      <c r="AL128" s="24">
        <v>-4.3868699999999997E-2</v>
      </c>
      <c r="AM128" s="24">
        <v>-5.48248E-2</v>
      </c>
      <c r="AN128" s="24">
        <v>-4.8857499999999998E-2</v>
      </c>
      <c r="AO128" s="24">
        <v>-6.7022899999999996E-2</v>
      </c>
      <c r="AP128" s="24">
        <v>-5.7382700000000002E-2</v>
      </c>
      <c r="AQ128" s="24">
        <v>-0.10622239999999999</v>
      </c>
      <c r="AR128" s="24">
        <v>-9.6597699999999995E-2</v>
      </c>
      <c r="AS128" s="24">
        <v>-9.8216899999999996E-2</v>
      </c>
      <c r="AT128" s="24">
        <v>-0.14367250000000001</v>
      </c>
      <c r="AU128" s="24">
        <v>-6.3544799999999999E-2</v>
      </c>
      <c r="AV128" s="24">
        <v>-4.8512100000000002E-2</v>
      </c>
      <c r="AW128" s="24">
        <v>-0.1213142</v>
      </c>
      <c r="AX128" s="24">
        <v>-0.18641530000000001</v>
      </c>
      <c r="AY128" s="24">
        <v>-0.2783118</v>
      </c>
      <c r="AZ128" s="24">
        <v>-0.231241</v>
      </c>
      <c r="BA128" s="24">
        <v>-0.20541760000000001</v>
      </c>
      <c r="BB128" s="24">
        <v>-0.23824699999999999</v>
      </c>
      <c r="BC128" s="24">
        <v>-0.26197540000000002</v>
      </c>
      <c r="BD128" s="24">
        <v>-0.29634339999999998</v>
      </c>
      <c r="BE128" s="24">
        <v>-0.28372760000000002</v>
      </c>
      <c r="BF128" s="24">
        <v>-0.27552589999999999</v>
      </c>
      <c r="BG128" s="24">
        <v>-0.19817480000000001</v>
      </c>
      <c r="BH128" s="24">
        <v>-0.17808740000000001</v>
      </c>
      <c r="BI128" s="24">
        <v>-0.1061246</v>
      </c>
      <c r="BJ128" s="24">
        <v>-6.9788000000000003E-3</v>
      </c>
      <c r="BK128" s="24">
        <v>-1.62747E-2</v>
      </c>
      <c r="BL128" s="24">
        <v>-1.03435E-2</v>
      </c>
      <c r="BM128" s="24">
        <v>-2.71437E-2</v>
      </c>
      <c r="BN128" s="24">
        <v>-1.85367E-2</v>
      </c>
      <c r="BO128" s="24">
        <v>-6.3288800000000006E-2</v>
      </c>
      <c r="BP128" s="24">
        <v>-4.9130899999999998E-2</v>
      </c>
      <c r="BQ128" s="24">
        <v>-4.5509500000000001E-2</v>
      </c>
      <c r="BR128" s="24">
        <v>-8.6610500000000007E-2</v>
      </c>
      <c r="BS128" s="24">
        <v>-2.6155000000000002E-3</v>
      </c>
      <c r="BT128" s="24">
        <v>5.7534999999999999E-3</v>
      </c>
      <c r="BU128" s="24">
        <v>-5.4911500000000002E-2</v>
      </c>
      <c r="BV128" s="24">
        <v>-9.0391600000000003E-2</v>
      </c>
      <c r="BW128" s="24">
        <v>-0.17936650000000001</v>
      </c>
      <c r="BX128" s="24">
        <v>-0.13685420000000001</v>
      </c>
      <c r="BY128" s="24">
        <v>-0.1132663</v>
      </c>
      <c r="BZ128" s="24">
        <v>-0.15118780000000001</v>
      </c>
      <c r="CA128" s="24">
        <v>-0.19196640000000001</v>
      </c>
      <c r="CB128" s="24">
        <v>-0.2247402</v>
      </c>
      <c r="CC128" s="24">
        <v>-0.2182886</v>
      </c>
      <c r="CD128" s="24">
        <v>-0.2153815</v>
      </c>
      <c r="CE128" s="24">
        <v>-0.14230780000000001</v>
      </c>
      <c r="CF128" s="24">
        <v>-0.1230998</v>
      </c>
      <c r="CG128" s="24">
        <v>-5.5343799999999999E-2</v>
      </c>
      <c r="CH128" s="24">
        <v>1.8571000000000001E-2</v>
      </c>
      <c r="CI128" s="24">
        <v>1.0424900000000001E-2</v>
      </c>
      <c r="CJ128" s="24">
        <v>1.6331100000000001E-2</v>
      </c>
      <c r="CK128" s="24">
        <v>4.7649999999999998E-4</v>
      </c>
      <c r="CL128" s="24">
        <v>8.3678999999999993E-3</v>
      </c>
      <c r="CM128" s="24">
        <v>-3.3552999999999999E-2</v>
      </c>
      <c r="CN128" s="24">
        <v>-1.6255499999999999E-2</v>
      </c>
      <c r="CO128" s="24">
        <v>-9.0045000000000004E-3</v>
      </c>
      <c r="CP128" s="24">
        <v>-4.7089499999999999E-2</v>
      </c>
      <c r="CQ128" s="24">
        <v>3.9583899999999998E-2</v>
      </c>
      <c r="CR128" s="24">
        <v>4.33377E-2</v>
      </c>
      <c r="CS128" s="24">
        <v>-8.9212000000000007E-3</v>
      </c>
      <c r="CT128" s="24">
        <v>-2.3885900000000002E-2</v>
      </c>
      <c r="CU128" s="24">
        <v>-0.1108374</v>
      </c>
      <c r="CV128" s="24">
        <v>-7.1482199999999996E-2</v>
      </c>
      <c r="CW128" s="24">
        <v>-4.94425E-2</v>
      </c>
      <c r="CX128" s="24">
        <v>-9.0890899999999997E-2</v>
      </c>
      <c r="CY128" s="24">
        <v>-0.12195739999999999</v>
      </c>
      <c r="CZ128" s="24">
        <v>-0.153137</v>
      </c>
      <c r="DA128" s="24">
        <v>-0.1528496</v>
      </c>
      <c r="DB128" s="24">
        <v>-0.15523719999999999</v>
      </c>
      <c r="DC128" s="24">
        <v>-8.6440799999999998E-2</v>
      </c>
      <c r="DD128" s="24">
        <v>-6.8112300000000001E-2</v>
      </c>
      <c r="DE128" s="24">
        <v>-4.5630000000000002E-3</v>
      </c>
      <c r="DF128" s="24">
        <v>4.4120899999999998E-2</v>
      </c>
      <c r="DG128" s="24">
        <v>3.7124499999999998E-2</v>
      </c>
      <c r="DH128" s="24">
        <v>4.3005799999999997E-2</v>
      </c>
      <c r="DI128" s="24">
        <v>2.8096699999999999E-2</v>
      </c>
      <c r="DJ128" s="24">
        <v>3.5272499999999998E-2</v>
      </c>
      <c r="DK128" s="24">
        <v>-3.8173E-3</v>
      </c>
      <c r="DL128" s="24">
        <v>1.66199E-2</v>
      </c>
      <c r="DM128" s="24">
        <v>2.7500500000000001E-2</v>
      </c>
      <c r="DN128" s="24">
        <v>-7.5684999999999997E-3</v>
      </c>
      <c r="DO128" s="24">
        <v>8.1783400000000006E-2</v>
      </c>
      <c r="DP128" s="24">
        <v>8.0921900000000005E-2</v>
      </c>
      <c r="DQ128" s="24">
        <v>3.7069199999999997E-2</v>
      </c>
      <c r="DR128" s="24">
        <v>4.2619900000000002E-2</v>
      </c>
      <c r="DS128" s="24">
        <v>-4.2308199999999997E-2</v>
      </c>
      <c r="DT128" s="24">
        <v>-6.1101999999999997E-3</v>
      </c>
      <c r="DU128" s="24">
        <v>1.43812E-2</v>
      </c>
      <c r="DV128" s="24">
        <v>-3.0594E-2</v>
      </c>
      <c r="DW128" s="24">
        <v>-2.0875500000000002E-2</v>
      </c>
      <c r="DX128" s="24">
        <v>-4.97533E-2</v>
      </c>
      <c r="DY128" s="24">
        <v>-5.8366000000000001E-2</v>
      </c>
      <c r="DZ128" s="24">
        <v>-6.8398299999999995E-2</v>
      </c>
      <c r="EA128" s="24">
        <v>-5.7777999999999996E-3</v>
      </c>
      <c r="EB128" s="24">
        <v>1.1280999999999999E-2</v>
      </c>
      <c r="EC128" s="24">
        <v>6.8756499999999998E-2</v>
      </c>
      <c r="ED128" s="24">
        <v>8.1010799999999994E-2</v>
      </c>
      <c r="EE128" s="24">
        <v>7.5674599999999995E-2</v>
      </c>
      <c r="EF128" s="24">
        <v>8.1519800000000003E-2</v>
      </c>
      <c r="EG128" s="24">
        <v>6.7975900000000006E-2</v>
      </c>
      <c r="EH128" s="24">
        <v>7.4118500000000004E-2</v>
      </c>
      <c r="EI128" s="24">
        <v>3.9116400000000003E-2</v>
      </c>
      <c r="EJ128" s="24">
        <v>6.4086699999999996E-2</v>
      </c>
      <c r="EK128" s="24">
        <v>8.0207899999999999E-2</v>
      </c>
      <c r="EL128" s="24">
        <v>4.9493500000000003E-2</v>
      </c>
      <c r="EM128" s="24">
        <v>0.1427127</v>
      </c>
      <c r="EN128" s="24">
        <v>0.13518759999999999</v>
      </c>
      <c r="EO128" s="24">
        <v>0.10347190000000001</v>
      </c>
      <c r="EP128" s="24">
        <v>0.13864360000000001</v>
      </c>
      <c r="EQ128" s="24">
        <v>5.6637E-2</v>
      </c>
      <c r="ER128" s="24">
        <v>8.8276599999999997E-2</v>
      </c>
      <c r="ES128" s="24">
        <v>0.1065325</v>
      </c>
      <c r="ET128" s="24">
        <v>5.6465099999999997E-2</v>
      </c>
      <c r="EU128" s="24">
        <v>62.174059999999997</v>
      </c>
      <c r="EV128" s="24">
        <v>61.302909999999997</v>
      </c>
      <c r="EW128" s="24">
        <v>60.877969999999998</v>
      </c>
      <c r="EX128" s="24">
        <v>60.484459999999999</v>
      </c>
      <c r="EY128" s="24">
        <v>60.04871</v>
      </c>
      <c r="EZ128" s="24">
        <v>59.743810000000003</v>
      </c>
      <c r="FA128" s="24">
        <v>59.529179999999997</v>
      </c>
      <c r="FB128" s="24">
        <v>59.285290000000003</v>
      </c>
      <c r="FC128" s="24">
        <v>61.60765</v>
      </c>
      <c r="FD128" s="24">
        <v>65.988200000000006</v>
      </c>
      <c r="FE128" s="24">
        <v>70.007639999999995</v>
      </c>
      <c r="FF128" s="24">
        <v>73.785030000000006</v>
      </c>
      <c r="FG128" s="24">
        <v>76.091930000000005</v>
      </c>
      <c r="FH128" s="24">
        <v>77.018119999999996</v>
      </c>
      <c r="FI128" s="24">
        <v>77.000169999999997</v>
      </c>
      <c r="FJ128" s="24">
        <v>76.437070000000006</v>
      </c>
      <c r="FK128" s="24">
        <v>75.325680000000006</v>
      </c>
      <c r="FL128" s="24">
        <v>73.746639999999999</v>
      </c>
      <c r="FM128" s="24">
        <v>70.910719999999998</v>
      </c>
      <c r="FN128" s="24">
        <v>67.804490000000001</v>
      </c>
      <c r="FO128" s="24">
        <v>66.186199999999999</v>
      </c>
      <c r="FP128" s="24">
        <v>64.602829999999997</v>
      </c>
      <c r="FQ128" s="24">
        <v>63.565420000000003</v>
      </c>
      <c r="FR128" s="24">
        <v>62.431420000000003</v>
      </c>
      <c r="FS128" s="24">
        <v>1.6637930000000001</v>
      </c>
      <c r="FT128" s="24">
        <v>5.5965099999999997E-2</v>
      </c>
      <c r="FU128" s="24">
        <v>8.4251199999999998E-2</v>
      </c>
    </row>
    <row r="129" spans="1:177" x14ac:dyDescent="0.2">
      <c r="A129" s="14" t="s">
        <v>228</v>
      </c>
      <c r="B129" s="14" t="s">
        <v>0</v>
      </c>
      <c r="C129" s="14" t="s">
        <v>225</v>
      </c>
      <c r="D129" s="36" t="s">
        <v>246</v>
      </c>
      <c r="E129" s="25" t="s">
        <v>220</v>
      </c>
      <c r="F129" s="25">
        <v>1583</v>
      </c>
      <c r="G129" s="24">
        <v>0.95034399999999997</v>
      </c>
      <c r="H129" s="24">
        <v>0.85053009999999996</v>
      </c>
      <c r="I129" s="24">
        <v>0.79000630000000005</v>
      </c>
      <c r="J129" s="24">
        <v>0.76517959999999996</v>
      </c>
      <c r="K129" s="24">
        <v>0.76616830000000002</v>
      </c>
      <c r="L129" s="24">
        <v>0.84788220000000003</v>
      </c>
      <c r="M129" s="24">
        <v>0.90541799999999995</v>
      </c>
      <c r="N129" s="24">
        <v>0.93663969999999996</v>
      </c>
      <c r="O129" s="24">
        <v>0.88410219999999995</v>
      </c>
      <c r="P129" s="24">
        <v>0.86108050000000003</v>
      </c>
      <c r="Q129" s="24">
        <v>0.90967450000000005</v>
      </c>
      <c r="R129" s="24">
        <v>0.94515039999999995</v>
      </c>
      <c r="S129" s="24">
        <v>0.95241889999999996</v>
      </c>
      <c r="T129" s="24">
        <v>0.95198300000000002</v>
      </c>
      <c r="U129" s="24">
        <v>0.95496939999999997</v>
      </c>
      <c r="V129" s="24">
        <v>1.000993</v>
      </c>
      <c r="W129" s="24">
        <v>1.0536479999999999</v>
      </c>
      <c r="X129" s="24">
        <v>1.1885920000000001</v>
      </c>
      <c r="Y129" s="24">
        <v>1.414272</v>
      </c>
      <c r="Z129" s="24">
        <v>1.569115</v>
      </c>
      <c r="AA129" s="24">
        <v>1.572047</v>
      </c>
      <c r="AB129" s="24">
        <v>1.469228</v>
      </c>
      <c r="AC129" s="24">
        <v>1.3105979999999999</v>
      </c>
      <c r="AD129" s="24">
        <v>1.0971</v>
      </c>
      <c r="AE129" s="24">
        <v>-0.44851950000000002</v>
      </c>
      <c r="AF129" s="24">
        <v>-0.4862573</v>
      </c>
      <c r="AG129" s="24">
        <v>-0.43226120000000001</v>
      </c>
      <c r="AH129" s="24">
        <v>-0.38406410000000002</v>
      </c>
      <c r="AI129" s="24">
        <v>-0.28511520000000001</v>
      </c>
      <c r="AJ129" s="24">
        <v>-0.23770740000000001</v>
      </c>
      <c r="AK129" s="24">
        <v>-0.23709069999999999</v>
      </c>
      <c r="AL129" s="24">
        <v>-7.1234699999999998E-2</v>
      </c>
      <c r="AM129" s="24">
        <v>-0.1100365</v>
      </c>
      <c r="AN129" s="24">
        <v>-7.95381E-2</v>
      </c>
      <c r="AO129" s="24">
        <v>-4.6001100000000003E-2</v>
      </c>
      <c r="AP129" s="24">
        <v>-5.1579800000000002E-2</v>
      </c>
      <c r="AQ129" s="24">
        <v>-7.1314699999999995E-2</v>
      </c>
      <c r="AR129" s="24">
        <v>-9.6268699999999999E-2</v>
      </c>
      <c r="AS129" s="24">
        <v>-9.1081200000000001E-2</v>
      </c>
      <c r="AT129" s="24">
        <v>-0.1103576</v>
      </c>
      <c r="AU129" s="24">
        <v>-9.2168E-2</v>
      </c>
      <c r="AV129" s="24">
        <v>-7.9983700000000005E-2</v>
      </c>
      <c r="AW129" s="24">
        <v>-0.13696349999999999</v>
      </c>
      <c r="AX129" s="24">
        <v>-0.25702910000000001</v>
      </c>
      <c r="AY129" s="24">
        <v>-0.3440011</v>
      </c>
      <c r="AZ129" s="24">
        <v>-0.31056620000000001</v>
      </c>
      <c r="BA129" s="24">
        <v>-0.29864220000000002</v>
      </c>
      <c r="BB129" s="24">
        <v>-0.30171999999999999</v>
      </c>
      <c r="BC129" s="24">
        <v>-0.3443232</v>
      </c>
      <c r="BD129" s="24">
        <v>-0.37889499999999998</v>
      </c>
      <c r="BE129" s="24">
        <v>-0.33441739999999998</v>
      </c>
      <c r="BF129" s="24">
        <v>-0.2949755</v>
      </c>
      <c r="BG129" s="24">
        <v>-0.203046</v>
      </c>
      <c r="BH129" s="24">
        <v>-0.15784339999999999</v>
      </c>
      <c r="BI129" s="24">
        <v>-0.16372120000000001</v>
      </c>
      <c r="BJ129" s="24">
        <v>-4.34866E-2</v>
      </c>
      <c r="BK129" s="24">
        <v>-8.0740300000000001E-2</v>
      </c>
      <c r="BL129" s="24">
        <v>-4.95291E-2</v>
      </c>
      <c r="BM129" s="24">
        <v>-1.3158E-2</v>
      </c>
      <c r="BN129" s="24">
        <v>-2.01484E-2</v>
      </c>
      <c r="BO129" s="24">
        <v>-3.789E-2</v>
      </c>
      <c r="BP129" s="24">
        <v>-5.7180799999999997E-2</v>
      </c>
      <c r="BQ129" s="24">
        <v>-4.7849299999999997E-2</v>
      </c>
      <c r="BR129" s="24">
        <v>-6.4624000000000001E-2</v>
      </c>
      <c r="BS129" s="24">
        <v>-4.0721100000000003E-2</v>
      </c>
      <c r="BT129" s="24">
        <v>-3.6944400000000002E-2</v>
      </c>
      <c r="BU129" s="24">
        <v>-8.0214499999999994E-2</v>
      </c>
      <c r="BV129" s="24">
        <v>-0.1639449</v>
      </c>
      <c r="BW129" s="24">
        <v>-0.24647169999999999</v>
      </c>
      <c r="BX129" s="24">
        <v>-0.21562049999999999</v>
      </c>
      <c r="BY129" s="24">
        <v>-0.20547270000000001</v>
      </c>
      <c r="BZ129" s="24">
        <v>-0.21276310000000001</v>
      </c>
      <c r="CA129" s="24">
        <v>-0.27215719999999999</v>
      </c>
      <c r="CB129" s="24">
        <v>-0.30453629999999998</v>
      </c>
      <c r="CC129" s="24">
        <v>-0.26665109999999997</v>
      </c>
      <c r="CD129" s="24">
        <v>-0.23327300000000001</v>
      </c>
      <c r="CE129" s="24">
        <v>-0.1462051</v>
      </c>
      <c r="CF129" s="24">
        <v>-0.10252989999999999</v>
      </c>
      <c r="CG129" s="24">
        <v>-0.1129058</v>
      </c>
      <c r="CH129" s="24">
        <v>-2.42683E-2</v>
      </c>
      <c r="CI129" s="24">
        <v>-6.0449900000000001E-2</v>
      </c>
      <c r="CJ129" s="24">
        <v>-2.87449E-2</v>
      </c>
      <c r="CK129" s="24">
        <v>9.5890999999999997E-3</v>
      </c>
      <c r="CL129" s="24">
        <v>1.621E-3</v>
      </c>
      <c r="CM129" s="24">
        <v>-1.4740100000000001E-2</v>
      </c>
      <c r="CN129" s="24">
        <v>-3.0108699999999999E-2</v>
      </c>
      <c r="CO129" s="24">
        <v>-1.7906999999999999E-2</v>
      </c>
      <c r="CP129" s="24">
        <v>-3.2948999999999999E-2</v>
      </c>
      <c r="CQ129" s="24">
        <v>-5.0891E-3</v>
      </c>
      <c r="CR129" s="24">
        <v>-7.1355999999999998E-3</v>
      </c>
      <c r="CS129" s="24">
        <v>-4.0910299999999997E-2</v>
      </c>
      <c r="CT129" s="24">
        <v>-9.9475099999999997E-2</v>
      </c>
      <c r="CU129" s="24">
        <v>-0.1789231</v>
      </c>
      <c r="CV129" s="24">
        <v>-0.1498613</v>
      </c>
      <c r="CW129" s="24">
        <v>-0.14094390000000001</v>
      </c>
      <c r="CX129" s="24">
        <v>-0.15115190000000001</v>
      </c>
      <c r="CY129" s="24">
        <v>-0.19999120000000001</v>
      </c>
      <c r="CZ129" s="24">
        <v>-0.23017750000000001</v>
      </c>
      <c r="DA129" s="24">
        <v>-0.1988848</v>
      </c>
      <c r="DB129" s="24">
        <v>-0.17157059999999999</v>
      </c>
      <c r="DC129" s="24">
        <v>-8.9364200000000005E-2</v>
      </c>
      <c r="DD129" s="24">
        <v>-4.7216399999999999E-2</v>
      </c>
      <c r="DE129" s="24">
        <v>-6.2090300000000001E-2</v>
      </c>
      <c r="DF129" s="24">
        <v>-5.0501000000000001E-3</v>
      </c>
      <c r="DG129" s="24">
        <v>-4.0159399999999998E-2</v>
      </c>
      <c r="DH129" s="24">
        <v>-7.9606999999999994E-3</v>
      </c>
      <c r="DI129" s="24">
        <v>3.2336200000000002E-2</v>
      </c>
      <c r="DJ129" s="24">
        <v>2.3390299999999999E-2</v>
      </c>
      <c r="DK129" s="24">
        <v>8.4098000000000003E-3</v>
      </c>
      <c r="DL129" s="24">
        <v>-3.0366E-3</v>
      </c>
      <c r="DM129" s="24">
        <v>1.2035300000000001E-2</v>
      </c>
      <c r="DN129" s="24">
        <v>-1.2738999999999999E-3</v>
      </c>
      <c r="DO129" s="24">
        <v>3.0542900000000001E-2</v>
      </c>
      <c r="DP129" s="24">
        <v>2.26733E-2</v>
      </c>
      <c r="DQ129" s="24">
        <v>-1.606E-3</v>
      </c>
      <c r="DR129" s="24">
        <v>-3.5005300000000003E-2</v>
      </c>
      <c r="DS129" s="24">
        <v>-0.1113745</v>
      </c>
      <c r="DT129" s="24">
        <v>-8.4102200000000002E-2</v>
      </c>
      <c r="DU129" s="24">
        <v>-7.6414999999999997E-2</v>
      </c>
      <c r="DV129" s="24">
        <v>-8.9540700000000001E-2</v>
      </c>
      <c r="DW129" s="24">
        <v>-9.5794900000000002E-2</v>
      </c>
      <c r="DX129" s="24">
        <v>-0.1228152</v>
      </c>
      <c r="DY129" s="24">
        <v>-0.10104100000000001</v>
      </c>
      <c r="DZ129" s="24">
        <v>-8.2482E-2</v>
      </c>
      <c r="EA129" s="24">
        <v>-7.2950000000000003E-3</v>
      </c>
      <c r="EB129" s="24">
        <v>3.2647599999999999E-2</v>
      </c>
      <c r="EC129" s="24">
        <v>1.12792E-2</v>
      </c>
      <c r="ED129" s="24">
        <v>2.2697999999999999E-2</v>
      </c>
      <c r="EE129" s="24">
        <v>-1.08632E-2</v>
      </c>
      <c r="EF129" s="24">
        <v>2.20483E-2</v>
      </c>
      <c r="EG129" s="24">
        <v>6.5179299999999996E-2</v>
      </c>
      <c r="EH129" s="24">
        <v>5.4821799999999997E-2</v>
      </c>
      <c r="EI129" s="24">
        <v>4.18346E-2</v>
      </c>
      <c r="EJ129" s="24">
        <v>3.6051300000000001E-2</v>
      </c>
      <c r="EK129" s="24">
        <v>5.5267299999999998E-2</v>
      </c>
      <c r="EL129" s="24">
        <v>4.4459699999999998E-2</v>
      </c>
      <c r="EM129" s="24">
        <v>8.1989900000000004E-2</v>
      </c>
      <c r="EN129" s="24">
        <v>6.5712599999999996E-2</v>
      </c>
      <c r="EO129" s="24">
        <v>5.5142999999999998E-2</v>
      </c>
      <c r="EP129" s="24">
        <v>5.8078900000000003E-2</v>
      </c>
      <c r="EQ129" s="24">
        <v>-1.3845100000000001E-2</v>
      </c>
      <c r="ER129" s="24">
        <v>1.0843500000000001E-2</v>
      </c>
      <c r="ES129" s="24">
        <v>1.6754399999999999E-2</v>
      </c>
      <c r="ET129" s="24">
        <v>-5.8379999999999999E-4</v>
      </c>
      <c r="EU129" s="24">
        <v>63.76925</v>
      </c>
      <c r="EV129" s="24">
        <v>62.940989999999999</v>
      </c>
      <c r="EW129" s="24">
        <v>62.594099999999997</v>
      </c>
      <c r="EX129" s="24">
        <v>62.23075</v>
      </c>
      <c r="EY129" s="24">
        <v>61.872050000000002</v>
      </c>
      <c r="EZ129" s="24">
        <v>61.572049999999997</v>
      </c>
      <c r="FA129" s="24">
        <v>61.477330000000002</v>
      </c>
      <c r="FB129" s="24">
        <v>61.310560000000002</v>
      </c>
      <c r="FC129" s="24">
        <v>63.478879999999997</v>
      </c>
      <c r="FD129" s="24">
        <v>67.255279999999999</v>
      </c>
      <c r="FE129" s="24">
        <v>70.512730000000005</v>
      </c>
      <c r="FF129" s="24">
        <v>73.568629999999999</v>
      </c>
      <c r="FG129" s="24">
        <v>75.297520000000006</v>
      </c>
      <c r="FH129" s="24">
        <v>75.584159999999997</v>
      </c>
      <c r="FI129" s="24">
        <v>75.529820000000001</v>
      </c>
      <c r="FJ129" s="24">
        <v>75.005279999999999</v>
      </c>
      <c r="FK129" s="24">
        <v>74.096279999999993</v>
      </c>
      <c r="FL129" s="24">
        <v>72.989750000000001</v>
      </c>
      <c r="FM129" s="24">
        <v>70.758700000000005</v>
      </c>
      <c r="FN129" s="24">
        <v>68.352490000000003</v>
      </c>
      <c r="FO129" s="24">
        <v>67.006519999999995</v>
      </c>
      <c r="FP129" s="24">
        <v>65.738820000000004</v>
      </c>
      <c r="FQ129" s="24">
        <v>64.871430000000004</v>
      </c>
      <c r="FR129" s="24">
        <v>63.926400000000001</v>
      </c>
      <c r="FS129" s="24">
        <v>1.648655</v>
      </c>
      <c r="FT129" s="24">
        <v>5.2965699999999998E-2</v>
      </c>
      <c r="FU129" s="24">
        <v>7.6933500000000002E-2</v>
      </c>
    </row>
    <row r="130" spans="1:177" x14ac:dyDescent="0.2">
      <c r="A130" s="14" t="s">
        <v>228</v>
      </c>
      <c r="B130" s="14" t="s">
        <v>0</v>
      </c>
      <c r="C130" s="14" t="s">
        <v>225</v>
      </c>
      <c r="D130" s="36" t="s">
        <v>246</v>
      </c>
      <c r="E130" s="25" t="s">
        <v>221</v>
      </c>
      <c r="F130" s="25">
        <v>1141</v>
      </c>
      <c r="G130" s="24">
        <v>0.68322320000000003</v>
      </c>
      <c r="H130" s="24">
        <v>0.61289769999999999</v>
      </c>
      <c r="I130" s="24">
        <v>0.56080160000000001</v>
      </c>
      <c r="J130" s="24">
        <v>0.54786829999999997</v>
      </c>
      <c r="K130" s="24">
        <v>0.57826270000000002</v>
      </c>
      <c r="L130" s="24">
        <v>0.62202429999999997</v>
      </c>
      <c r="M130" s="24">
        <v>0.75301960000000001</v>
      </c>
      <c r="N130" s="24">
        <v>0.73774410000000001</v>
      </c>
      <c r="O130" s="24">
        <v>0.7045439</v>
      </c>
      <c r="P130" s="24">
        <v>0.67921799999999999</v>
      </c>
      <c r="Q130" s="24">
        <v>0.66269809999999996</v>
      </c>
      <c r="R130" s="24">
        <v>0.66781369999999995</v>
      </c>
      <c r="S130" s="24">
        <v>0.68118250000000002</v>
      </c>
      <c r="T130" s="24">
        <v>0.70648630000000001</v>
      </c>
      <c r="U130" s="24">
        <v>0.74328910000000004</v>
      </c>
      <c r="V130" s="24">
        <v>0.80093570000000003</v>
      </c>
      <c r="W130" s="24">
        <v>0.90715639999999997</v>
      </c>
      <c r="X130" s="24">
        <v>1.00892</v>
      </c>
      <c r="Y130" s="24">
        <v>1.1339630000000001</v>
      </c>
      <c r="Z130" s="24">
        <v>1.2446740000000001</v>
      </c>
      <c r="AA130" s="24">
        <v>1.208615</v>
      </c>
      <c r="AB130" s="24">
        <v>1.102846</v>
      </c>
      <c r="AC130" s="24">
        <v>0.94154309999999997</v>
      </c>
      <c r="AD130" s="24">
        <v>0.78269339999999998</v>
      </c>
      <c r="AE130" s="24">
        <v>1.8416200000000001E-2</v>
      </c>
      <c r="AF130" s="24">
        <v>2.12076E-2</v>
      </c>
      <c r="AG130" s="24">
        <v>-5.5155999999999998E-3</v>
      </c>
      <c r="AH130" s="24">
        <v>-3.4047599999999997E-2</v>
      </c>
      <c r="AI130" s="24">
        <v>-4.2845000000000001E-2</v>
      </c>
      <c r="AJ130" s="24">
        <v>-6.6756099999999999E-2</v>
      </c>
      <c r="AK130" s="24">
        <v>7.2681999999999998E-3</v>
      </c>
      <c r="AL130" s="24">
        <v>-6.1050000000000004E-4</v>
      </c>
      <c r="AM130" s="24">
        <v>2.2064299999999998E-2</v>
      </c>
      <c r="AN130" s="24">
        <v>1.8680000000000001E-3</v>
      </c>
      <c r="AO130" s="24">
        <v>-4.4151200000000002E-2</v>
      </c>
      <c r="AP130" s="24">
        <v>-3.1196999999999999E-2</v>
      </c>
      <c r="AQ130" s="24">
        <v>-6.3029500000000002E-2</v>
      </c>
      <c r="AR130" s="24">
        <v>-3.5671000000000001E-2</v>
      </c>
      <c r="AS130" s="24">
        <v>-4.4970999999999997E-2</v>
      </c>
      <c r="AT130" s="24">
        <v>-7.3389399999999994E-2</v>
      </c>
      <c r="AU130" s="24">
        <v>-1.9059E-2</v>
      </c>
      <c r="AV130" s="24">
        <v>-1.1679500000000001E-2</v>
      </c>
      <c r="AW130" s="24">
        <v>-3.6634800000000002E-2</v>
      </c>
      <c r="AX130" s="24">
        <v>3.2019999999999998E-4</v>
      </c>
      <c r="AY130" s="24">
        <v>-8.2570999999999999E-3</v>
      </c>
      <c r="AZ130" s="24">
        <v>1.2294299999999999E-2</v>
      </c>
      <c r="BA130" s="24">
        <v>2.9157300000000001E-2</v>
      </c>
      <c r="BB130" s="24">
        <v>6.9287000000000003E-3</v>
      </c>
      <c r="BC130" s="24">
        <v>4.1241899999999998E-2</v>
      </c>
      <c r="BD130" s="24">
        <v>4.1477399999999998E-2</v>
      </c>
      <c r="BE130" s="24">
        <v>1.48883E-2</v>
      </c>
      <c r="BF130" s="24">
        <v>-1.18479E-2</v>
      </c>
      <c r="BG130" s="24">
        <v>-1.9592700000000001E-2</v>
      </c>
      <c r="BH130" s="24">
        <v>-4.14063E-2</v>
      </c>
      <c r="BI130" s="24">
        <v>3.1039799999999999E-2</v>
      </c>
      <c r="BJ130" s="24">
        <v>2.34387E-2</v>
      </c>
      <c r="BK130" s="24">
        <v>4.6640000000000001E-2</v>
      </c>
      <c r="BL130" s="24">
        <v>2.6031200000000001E-2</v>
      </c>
      <c r="BM130" s="24">
        <v>-2.0885999999999998E-2</v>
      </c>
      <c r="BN130" s="24">
        <v>-7.9212999999999992E-3</v>
      </c>
      <c r="BO130" s="24">
        <v>-3.6035900000000003E-2</v>
      </c>
      <c r="BP130" s="24">
        <v>-7.8990999999999992E-3</v>
      </c>
      <c r="BQ130" s="24">
        <v>-1.3918099999999999E-2</v>
      </c>
      <c r="BR130" s="24">
        <v>-3.87488E-2</v>
      </c>
      <c r="BS130" s="24">
        <v>1.51392E-2</v>
      </c>
      <c r="BT130" s="24">
        <v>2.1531000000000002E-2</v>
      </c>
      <c r="BU130" s="24">
        <v>-1.6100000000000001E-4</v>
      </c>
      <c r="BV130" s="24">
        <v>3.73654E-2</v>
      </c>
      <c r="BW130" s="24">
        <v>2.6365400000000001E-2</v>
      </c>
      <c r="BX130" s="24">
        <v>4.1210200000000002E-2</v>
      </c>
      <c r="BY130" s="24">
        <v>5.6258099999999998E-2</v>
      </c>
      <c r="BZ130" s="24">
        <v>3.0366500000000001E-2</v>
      </c>
      <c r="CA130" s="24">
        <v>5.7050900000000002E-2</v>
      </c>
      <c r="CB130" s="24">
        <v>5.5516099999999999E-2</v>
      </c>
      <c r="CC130" s="24">
        <v>2.90201E-2</v>
      </c>
      <c r="CD130" s="24">
        <v>3.5276000000000001E-3</v>
      </c>
      <c r="CE130" s="24">
        <v>-3.4881000000000001E-3</v>
      </c>
      <c r="CF130" s="24">
        <v>-2.3849100000000002E-2</v>
      </c>
      <c r="CG130" s="24">
        <v>4.7503999999999998E-2</v>
      </c>
      <c r="CH130" s="24">
        <v>4.0095100000000002E-2</v>
      </c>
      <c r="CI130" s="24">
        <v>6.3661200000000001E-2</v>
      </c>
      <c r="CJ130" s="24">
        <v>4.2766600000000002E-2</v>
      </c>
      <c r="CK130" s="24">
        <v>-4.7726000000000001E-3</v>
      </c>
      <c r="CL130" s="24">
        <v>8.1994000000000008E-3</v>
      </c>
      <c r="CM130" s="24">
        <v>-1.73402E-2</v>
      </c>
      <c r="CN130" s="24">
        <v>1.1335700000000001E-2</v>
      </c>
      <c r="CO130" s="24">
        <v>7.5890000000000003E-3</v>
      </c>
      <c r="CP130" s="24">
        <v>-1.47568E-2</v>
      </c>
      <c r="CQ130" s="24">
        <v>3.88248E-2</v>
      </c>
      <c r="CR130" s="24">
        <v>4.4532500000000003E-2</v>
      </c>
      <c r="CS130" s="24">
        <v>2.5100600000000001E-2</v>
      </c>
      <c r="CT130" s="24">
        <v>6.3022800000000004E-2</v>
      </c>
      <c r="CU130" s="24">
        <v>5.0344800000000002E-2</v>
      </c>
      <c r="CV130" s="24">
        <v>6.1237300000000001E-2</v>
      </c>
      <c r="CW130" s="24">
        <v>7.50281E-2</v>
      </c>
      <c r="CX130" s="24">
        <v>4.6599399999999999E-2</v>
      </c>
      <c r="CY130" s="24">
        <v>7.2859999999999994E-2</v>
      </c>
      <c r="CZ130" s="24">
        <v>6.9554900000000003E-2</v>
      </c>
      <c r="DA130" s="24">
        <v>4.3151799999999997E-2</v>
      </c>
      <c r="DB130" s="24">
        <v>1.8903099999999999E-2</v>
      </c>
      <c r="DC130" s="24">
        <v>1.26164E-2</v>
      </c>
      <c r="DD130" s="24">
        <v>-6.2918000000000002E-3</v>
      </c>
      <c r="DE130" s="24">
        <v>6.39681E-2</v>
      </c>
      <c r="DF130" s="24">
        <v>5.6751500000000003E-2</v>
      </c>
      <c r="DG130" s="24">
        <v>8.0682299999999998E-2</v>
      </c>
      <c r="DH130" s="24">
        <v>5.9501999999999999E-2</v>
      </c>
      <c r="DI130" s="24">
        <v>1.13408E-2</v>
      </c>
      <c r="DJ130" s="24">
        <v>2.4320100000000001E-2</v>
      </c>
      <c r="DK130" s="24">
        <v>1.3554999999999999E-3</v>
      </c>
      <c r="DL130" s="24">
        <v>3.0570400000000001E-2</v>
      </c>
      <c r="DM130" s="24">
        <v>2.9096199999999999E-2</v>
      </c>
      <c r="DN130" s="24">
        <v>9.2352000000000007E-3</v>
      </c>
      <c r="DO130" s="24">
        <v>6.2510399999999994E-2</v>
      </c>
      <c r="DP130" s="24">
        <v>6.75341E-2</v>
      </c>
      <c r="DQ130" s="24">
        <v>5.0362299999999999E-2</v>
      </c>
      <c r="DR130" s="24">
        <v>8.8680200000000001E-2</v>
      </c>
      <c r="DS130" s="24">
        <v>7.4324200000000007E-2</v>
      </c>
      <c r="DT130" s="24">
        <v>8.1264299999999998E-2</v>
      </c>
      <c r="DU130" s="24">
        <v>9.3798000000000006E-2</v>
      </c>
      <c r="DV130" s="24">
        <v>6.2832399999999997E-2</v>
      </c>
      <c r="DW130" s="24">
        <v>9.5685699999999999E-2</v>
      </c>
      <c r="DX130" s="24">
        <v>8.9824600000000004E-2</v>
      </c>
      <c r="DY130" s="24">
        <v>6.3555700000000007E-2</v>
      </c>
      <c r="DZ130" s="24">
        <v>4.1102899999999998E-2</v>
      </c>
      <c r="EA130" s="24">
        <v>3.5868700000000003E-2</v>
      </c>
      <c r="EB130" s="24">
        <v>1.9057999999999999E-2</v>
      </c>
      <c r="EC130" s="24">
        <v>8.7739700000000004E-2</v>
      </c>
      <c r="ED130" s="24">
        <v>8.0800700000000003E-2</v>
      </c>
      <c r="EE130" s="24">
        <v>0.10525809999999999</v>
      </c>
      <c r="EF130" s="24">
        <v>8.3665199999999995E-2</v>
      </c>
      <c r="EG130" s="24">
        <v>3.4605900000000002E-2</v>
      </c>
      <c r="EH130" s="24">
        <v>4.7595800000000001E-2</v>
      </c>
      <c r="EI130" s="24">
        <v>2.8349099999999999E-2</v>
      </c>
      <c r="EJ130" s="24">
        <v>5.83423E-2</v>
      </c>
      <c r="EK130" s="24">
        <v>6.0149099999999997E-2</v>
      </c>
      <c r="EL130" s="24">
        <v>4.38758E-2</v>
      </c>
      <c r="EM130" s="24">
        <v>9.6708699999999995E-2</v>
      </c>
      <c r="EN130" s="24">
        <v>0.1007446</v>
      </c>
      <c r="EO130" s="24">
        <v>8.6836099999999999E-2</v>
      </c>
      <c r="EP130" s="24">
        <v>0.12572539999999999</v>
      </c>
      <c r="EQ130" s="24">
        <v>0.1089466</v>
      </c>
      <c r="ER130" s="24">
        <v>0.11018020000000001</v>
      </c>
      <c r="ES130" s="24">
        <v>0.1208989</v>
      </c>
      <c r="ET130" s="24">
        <v>8.6270200000000005E-2</v>
      </c>
      <c r="EU130" s="24">
        <v>60.336320000000001</v>
      </c>
      <c r="EV130" s="24">
        <v>59.41574</v>
      </c>
      <c r="EW130" s="24">
        <v>58.900889999999997</v>
      </c>
      <c r="EX130" s="24">
        <v>58.472630000000002</v>
      </c>
      <c r="EY130" s="24">
        <v>57.948120000000003</v>
      </c>
      <c r="EZ130" s="24">
        <v>57.637569999999997</v>
      </c>
      <c r="FA130" s="24">
        <v>57.284790000000001</v>
      </c>
      <c r="FB130" s="24">
        <v>56.952060000000003</v>
      </c>
      <c r="FC130" s="24">
        <v>59.451880000000003</v>
      </c>
      <c r="FD130" s="24">
        <v>64.528440000000003</v>
      </c>
      <c r="FE130" s="24">
        <v>69.425759999999997</v>
      </c>
      <c r="FF130" s="24">
        <v>74.034350000000003</v>
      </c>
      <c r="FG130" s="24">
        <v>77.007159999999999</v>
      </c>
      <c r="FH130" s="24">
        <v>78.67013</v>
      </c>
      <c r="FI130" s="24">
        <v>78.694100000000006</v>
      </c>
      <c r="FJ130" s="24">
        <v>78.086590000000001</v>
      </c>
      <c r="FK130" s="24">
        <v>76.742040000000003</v>
      </c>
      <c r="FL130" s="24">
        <v>74.618610000000004</v>
      </c>
      <c r="FM130" s="24">
        <v>71.08587</v>
      </c>
      <c r="FN130" s="24">
        <v>67.173159999999996</v>
      </c>
      <c r="FO130" s="24">
        <v>65.241140000000001</v>
      </c>
      <c r="FP130" s="24">
        <v>63.2941</v>
      </c>
      <c r="FQ130" s="24">
        <v>62.06082</v>
      </c>
      <c r="FR130" s="24">
        <v>60.709119999999999</v>
      </c>
      <c r="FS130" s="24">
        <v>0.56745000000000001</v>
      </c>
      <c r="FT130" s="24">
        <v>2.38733E-2</v>
      </c>
      <c r="FU130" s="24">
        <v>3.9827399999999999E-2</v>
      </c>
    </row>
    <row r="131" spans="1:177" x14ac:dyDescent="0.2">
      <c r="A131" s="14" t="s">
        <v>228</v>
      </c>
      <c r="B131" s="14" t="s">
        <v>0</v>
      </c>
      <c r="C131" s="14" t="s">
        <v>225</v>
      </c>
      <c r="D131" s="36" t="s">
        <v>247</v>
      </c>
      <c r="E131" s="25" t="s">
        <v>219</v>
      </c>
      <c r="F131" s="25">
        <v>5229</v>
      </c>
      <c r="G131" s="24">
        <v>3.8812310000000001</v>
      </c>
      <c r="H131" s="24">
        <v>3.5065339999999998</v>
      </c>
      <c r="I131" s="24">
        <v>3.2146340000000002</v>
      </c>
      <c r="J131" s="24">
        <v>3.04725</v>
      </c>
      <c r="K131" s="24">
        <v>2.991161</v>
      </c>
      <c r="L131" s="24">
        <v>3.157124</v>
      </c>
      <c r="M131" s="24">
        <v>3.4959889999999998</v>
      </c>
      <c r="N131" s="24">
        <v>3.5660090000000002</v>
      </c>
      <c r="O131" s="24">
        <v>3.3906269999999998</v>
      </c>
      <c r="P131" s="24">
        <v>3.41377</v>
      </c>
      <c r="Q131" s="24">
        <v>3.6172149999999998</v>
      </c>
      <c r="R131" s="24">
        <v>3.8596409999999999</v>
      </c>
      <c r="S131" s="24">
        <v>4.1148730000000002</v>
      </c>
      <c r="T131" s="24">
        <v>4.332033</v>
      </c>
      <c r="U131" s="24">
        <v>4.5195069999999999</v>
      </c>
      <c r="V131" s="24">
        <v>4.7764480000000002</v>
      </c>
      <c r="W131" s="24">
        <v>5.0529679999999999</v>
      </c>
      <c r="X131" s="24">
        <v>5.4423029999999999</v>
      </c>
      <c r="Y131" s="24">
        <v>5.6605910000000002</v>
      </c>
      <c r="Z131" s="24">
        <v>6.0171559999999999</v>
      </c>
      <c r="AA131" s="24">
        <v>6.1208939999999998</v>
      </c>
      <c r="AB131" s="24">
        <v>5.7226520000000001</v>
      </c>
      <c r="AC131" s="24">
        <v>5.0779920000000001</v>
      </c>
      <c r="AD131" s="24">
        <v>4.3734029999999997</v>
      </c>
      <c r="AE131" s="24">
        <v>-0.22822719999999999</v>
      </c>
      <c r="AF131" s="24">
        <v>-0.20494219999999999</v>
      </c>
      <c r="AG131" s="24">
        <v>-0.21064359999999999</v>
      </c>
      <c r="AH131" s="24">
        <v>-0.1847936</v>
      </c>
      <c r="AI131" s="24">
        <v>-0.12730330000000001</v>
      </c>
      <c r="AJ131" s="24">
        <v>-3.5597200000000002E-2</v>
      </c>
      <c r="AK131" s="24">
        <v>-8.8622000000000006E-3</v>
      </c>
      <c r="AL131" s="24">
        <v>-7.4044700000000005E-2</v>
      </c>
      <c r="AM131" s="24">
        <v>-0.1151894</v>
      </c>
      <c r="AN131" s="24">
        <v>-7.5328099999999995E-2</v>
      </c>
      <c r="AO131" s="24">
        <v>3.9965300000000002E-2</v>
      </c>
      <c r="AP131" s="24">
        <v>0.2148979</v>
      </c>
      <c r="AQ131" s="24">
        <v>0.26773079999999999</v>
      </c>
      <c r="AR131" s="24">
        <v>0.29286760000000001</v>
      </c>
      <c r="AS131" s="24">
        <v>0.29626000000000002</v>
      </c>
      <c r="AT131" s="24">
        <v>0.28465430000000003</v>
      </c>
      <c r="AU131" s="24">
        <v>0.30331730000000001</v>
      </c>
      <c r="AV131" s="24">
        <v>0.33554030000000001</v>
      </c>
      <c r="AW131" s="24">
        <v>0.13341459999999999</v>
      </c>
      <c r="AX131" s="24">
        <v>2.3167299999999998E-2</v>
      </c>
      <c r="AY131" s="24">
        <v>5.7710200000000003E-2</v>
      </c>
      <c r="AZ131" s="24">
        <v>1.78788E-2</v>
      </c>
      <c r="BA131" s="24">
        <v>-8.6138800000000001E-2</v>
      </c>
      <c r="BB131" s="24">
        <v>-0.1262296</v>
      </c>
      <c r="BC131" s="24">
        <v>-0.1660596</v>
      </c>
      <c r="BD131" s="24">
        <v>-0.14426410000000001</v>
      </c>
      <c r="BE131" s="24">
        <v>-0.1540359</v>
      </c>
      <c r="BF131" s="24">
        <v>-0.13078719999999999</v>
      </c>
      <c r="BG131" s="24">
        <v>-7.5387999999999997E-2</v>
      </c>
      <c r="BH131" s="24">
        <v>1.5256E-2</v>
      </c>
      <c r="BI131" s="24">
        <v>4.0582899999999998E-2</v>
      </c>
      <c r="BJ131" s="24">
        <v>-2.7221700000000001E-2</v>
      </c>
      <c r="BK131" s="24">
        <v>-7.17497E-2</v>
      </c>
      <c r="BL131" s="24">
        <v>-3.3064799999999998E-2</v>
      </c>
      <c r="BM131" s="24">
        <v>8.3497399999999999E-2</v>
      </c>
      <c r="BN131" s="24">
        <v>0.26012439999999998</v>
      </c>
      <c r="BO131" s="24">
        <v>0.3161428</v>
      </c>
      <c r="BP131" s="24">
        <v>0.34383940000000002</v>
      </c>
      <c r="BQ131" s="24">
        <v>0.3502768</v>
      </c>
      <c r="BR131" s="24">
        <v>0.33923009999999998</v>
      </c>
      <c r="BS131" s="24">
        <v>0.36000769999999999</v>
      </c>
      <c r="BT131" s="24">
        <v>0.39073550000000001</v>
      </c>
      <c r="BU131" s="24">
        <v>0.1904074</v>
      </c>
      <c r="BV131" s="24">
        <v>8.1193000000000001E-2</v>
      </c>
      <c r="BW131" s="24">
        <v>0.1187411</v>
      </c>
      <c r="BX131" s="24">
        <v>7.6302999999999996E-2</v>
      </c>
      <c r="BY131" s="24">
        <v>-2.7898900000000001E-2</v>
      </c>
      <c r="BZ131" s="24">
        <v>-6.9606899999999999E-2</v>
      </c>
      <c r="CA131" s="24">
        <v>-0.1230025</v>
      </c>
      <c r="CB131" s="24">
        <v>-0.1022387</v>
      </c>
      <c r="CC131" s="24">
        <v>-0.1148296</v>
      </c>
      <c r="CD131" s="24">
        <v>-9.3382499999999993E-2</v>
      </c>
      <c r="CE131" s="24">
        <v>-3.9431599999999997E-2</v>
      </c>
      <c r="CF131" s="24">
        <v>5.0476699999999999E-2</v>
      </c>
      <c r="CG131" s="24">
        <v>7.4828400000000003E-2</v>
      </c>
      <c r="CH131" s="24">
        <v>5.2077E-3</v>
      </c>
      <c r="CI131" s="24">
        <v>-4.1663400000000003E-2</v>
      </c>
      <c r="CJ131" s="24">
        <v>-3.7932999999999999E-3</v>
      </c>
      <c r="CK131" s="24">
        <v>0.1136475</v>
      </c>
      <c r="CL131" s="24">
        <v>0.29144809999999999</v>
      </c>
      <c r="CM131" s="24">
        <v>0.34967280000000001</v>
      </c>
      <c r="CN131" s="24">
        <v>0.37914229999999999</v>
      </c>
      <c r="CO131" s="24">
        <v>0.38768859999999999</v>
      </c>
      <c r="CP131" s="24">
        <v>0.37702910000000001</v>
      </c>
      <c r="CQ131" s="24">
        <v>0.3992714</v>
      </c>
      <c r="CR131" s="24">
        <v>0.4289635</v>
      </c>
      <c r="CS131" s="24">
        <v>0.22988040000000001</v>
      </c>
      <c r="CT131" s="24">
        <v>0.1213813</v>
      </c>
      <c r="CU131" s="24">
        <v>0.16101090000000001</v>
      </c>
      <c r="CV131" s="24">
        <v>0.11676739999999999</v>
      </c>
      <c r="CW131" s="24">
        <v>1.2437999999999999E-2</v>
      </c>
      <c r="CX131" s="24">
        <v>-3.03901E-2</v>
      </c>
      <c r="CY131" s="24">
        <v>-7.99454E-2</v>
      </c>
      <c r="CZ131" s="24">
        <v>-6.0213299999999997E-2</v>
      </c>
      <c r="DA131" s="24">
        <v>-7.5623200000000002E-2</v>
      </c>
      <c r="DB131" s="24">
        <v>-5.5977899999999997E-2</v>
      </c>
      <c r="DC131" s="24">
        <v>-3.4751999999999999E-3</v>
      </c>
      <c r="DD131" s="24">
        <v>8.5697499999999996E-2</v>
      </c>
      <c r="DE131" s="24">
        <v>0.1090739</v>
      </c>
      <c r="DF131" s="24">
        <v>3.7637200000000003E-2</v>
      </c>
      <c r="DG131" s="24">
        <v>-1.1577199999999999E-2</v>
      </c>
      <c r="DH131" s="24">
        <v>2.54781E-2</v>
      </c>
      <c r="DI131" s="24">
        <v>0.1437977</v>
      </c>
      <c r="DJ131" s="24">
        <v>0.3227718</v>
      </c>
      <c r="DK131" s="24">
        <v>0.38320280000000001</v>
      </c>
      <c r="DL131" s="24">
        <v>0.41444510000000001</v>
      </c>
      <c r="DM131" s="24">
        <v>0.42510039999999999</v>
      </c>
      <c r="DN131" s="24">
        <v>0.41482809999999998</v>
      </c>
      <c r="DO131" s="24">
        <v>0.43853500000000001</v>
      </c>
      <c r="DP131" s="24">
        <v>0.46719149999999998</v>
      </c>
      <c r="DQ131" s="24">
        <v>0.26935340000000002</v>
      </c>
      <c r="DR131" s="24">
        <v>0.16156970000000001</v>
      </c>
      <c r="DS131" s="24">
        <v>0.20328070000000001</v>
      </c>
      <c r="DT131" s="24">
        <v>0.1572318</v>
      </c>
      <c r="DU131" s="24">
        <v>5.2774799999999997E-2</v>
      </c>
      <c r="DV131" s="24">
        <v>8.8266999999999998E-3</v>
      </c>
      <c r="DW131" s="24">
        <v>-1.77777E-2</v>
      </c>
      <c r="DX131" s="24">
        <v>4.6470000000000002E-4</v>
      </c>
      <c r="DY131" s="24">
        <v>-1.9015500000000001E-2</v>
      </c>
      <c r="DZ131" s="24">
        <v>-1.9715000000000002E-3</v>
      </c>
      <c r="EA131" s="24">
        <v>4.8440200000000003E-2</v>
      </c>
      <c r="EB131" s="24">
        <v>0.13655059999999999</v>
      </c>
      <c r="EC131" s="24">
        <v>0.15851899999999999</v>
      </c>
      <c r="ED131" s="24">
        <v>8.4460199999999999E-2</v>
      </c>
      <c r="EE131" s="24">
        <v>3.1862500000000002E-2</v>
      </c>
      <c r="EF131" s="24">
        <v>6.7741499999999996E-2</v>
      </c>
      <c r="EG131" s="24">
        <v>0.18732969999999999</v>
      </c>
      <c r="EH131" s="24">
        <v>0.3679983</v>
      </c>
      <c r="EI131" s="24">
        <v>0.43161480000000002</v>
      </c>
      <c r="EJ131" s="24">
        <v>0.46541690000000002</v>
      </c>
      <c r="EK131" s="24">
        <v>0.47911720000000002</v>
      </c>
      <c r="EL131" s="24">
        <v>0.46940389999999999</v>
      </c>
      <c r="EM131" s="24">
        <v>0.49522549999999999</v>
      </c>
      <c r="EN131" s="24">
        <v>0.52238660000000003</v>
      </c>
      <c r="EO131" s="24">
        <v>0.32634619999999998</v>
      </c>
      <c r="EP131" s="24">
        <v>0.21959529999999999</v>
      </c>
      <c r="EQ131" s="24">
        <v>0.26431159999999998</v>
      </c>
      <c r="ER131" s="24">
        <v>0.21565590000000001</v>
      </c>
      <c r="ES131" s="24">
        <v>0.1110148</v>
      </c>
      <c r="ET131" s="24">
        <v>6.5449400000000005E-2</v>
      </c>
      <c r="EU131" s="24">
        <v>67.257339999999999</v>
      </c>
      <c r="EV131" s="24">
        <v>66.868290000000002</v>
      </c>
      <c r="EW131" s="24">
        <v>66.521169999999998</v>
      </c>
      <c r="EX131" s="24">
        <v>65.99915</v>
      </c>
      <c r="EY131" s="24">
        <v>65.636200000000002</v>
      </c>
      <c r="EZ131" s="24">
        <v>65.49203</v>
      </c>
      <c r="FA131" s="24">
        <v>65.209400000000002</v>
      </c>
      <c r="FB131" s="24">
        <v>65.254090000000005</v>
      </c>
      <c r="FC131" s="24">
        <v>67.716610000000003</v>
      </c>
      <c r="FD131" s="24">
        <v>71.463939999999994</v>
      </c>
      <c r="FE131" s="24">
        <v>74.797449999999998</v>
      </c>
      <c r="FF131" s="24">
        <v>77.536090000000002</v>
      </c>
      <c r="FG131" s="24">
        <v>78.704700000000003</v>
      </c>
      <c r="FH131" s="24">
        <v>79.693690000000004</v>
      </c>
      <c r="FI131" s="24">
        <v>79.906790000000001</v>
      </c>
      <c r="FJ131" s="24">
        <v>79.464340000000007</v>
      </c>
      <c r="FK131" s="24">
        <v>78.56765</v>
      </c>
      <c r="FL131" s="24">
        <v>77.372159999999994</v>
      </c>
      <c r="FM131" s="24">
        <v>75.233230000000006</v>
      </c>
      <c r="FN131" s="24">
        <v>72.396749999999997</v>
      </c>
      <c r="FO131" s="24">
        <v>70.514849999999996</v>
      </c>
      <c r="FP131" s="24">
        <v>69.249080000000006</v>
      </c>
      <c r="FQ131" s="24">
        <v>68.302210000000002</v>
      </c>
      <c r="FR131" s="24">
        <v>67.635570000000001</v>
      </c>
      <c r="FS131" s="24">
        <v>1.2204189999999999</v>
      </c>
      <c r="FT131" s="24">
        <v>4.90658E-2</v>
      </c>
      <c r="FU131" s="24">
        <v>6.4461299999999999E-2</v>
      </c>
    </row>
    <row r="132" spans="1:177" x14ac:dyDescent="0.2">
      <c r="A132" s="14" t="s">
        <v>228</v>
      </c>
      <c r="B132" s="14" t="s">
        <v>0</v>
      </c>
      <c r="C132" s="14" t="s">
        <v>225</v>
      </c>
      <c r="D132" s="36" t="s">
        <v>247</v>
      </c>
      <c r="E132" s="25" t="s">
        <v>220</v>
      </c>
      <c r="F132" s="25">
        <v>3016</v>
      </c>
      <c r="G132" s="24">
        <v>2.1713830000000001</v>
      </c>
      <c r="H132" s="24">
        <v>1.9235819999999999</v>
      </c>
      <c r="I132" s="24">
        <v>1.7313320000000001</v>
      </c>
      <c r="J132" s="24">
        <v>1.626744</v>
      </c>
      <c r="K132" s="24">
        <v>1.592706</v>
      </c>
      <c r="L132" s="24">
        <v>1.668039</v>
      </c>
      <c r="M132" s="24">
        <v>1.850376</v>
      </c>
      <c r="N132" s="24">
        <v>1.947452</v>
      </c>
      <c r="O132" s="24">
        <v>1.903645</v>
      </c>
      <c r="P132" s="24">
        <v>1.9542409999999999</v>
      </c>
      <c r="Q132" s="24">
        <v>2.0440649999999998</v>
      </c>
      <c r="R132" s="24">
        <v>2.157816</v>
      </c>
      <c r="S132" s="24">
        <v>2.255274</v>
      </c>
      <c r="T132" s="24">
        <v>2.361917</v>
      </c>
      <c r="U132" s="24">
        <v>2.4325679999999998</v>
      </c>
      <c r="V132" s="24">
        <v>2.552546</v>
      </c>
      <c r="W132" s="24">
        <v>2.684539</v>
      </c>
      <c r="X132" s="24">
        <v>2.8983240000000001</v>
      </c>
      <c r="Y132" s="24">
        <v>3.0366789999999999</v>
      </c>
      <c r="Z132" s="24">
        <v>3.2326060000000001</v>
      </c>
      <c r="AA132" s="24">
        <v>3.3328150000000001</v>
      </c>
      <c r="AB132" s="24">
        <v>3.1492230000000001</v>
      </c>
      <c r="AC132" s="24">
        <v>2.8148789999999999</v>
      </c>
      <c r="AD132" s="24">
        <v>2.4363779999999999</v>
      </c>
      <c r="AE132" s="24">
        <v>-0.2090311</v>
      </c>
      <c r="AF132" s="24">
        <v>-0.2325065</v>
      </c>
      <c r="AG132" s="24">
        <v>-0.24069309999999999</v>
      </c>
      <c r="AH132" s="24">
        <v>-0.20571880000000001</v>
      </c>
      <c r="AI132" s="24">
        <v>-0.14198910000000001</v>
      </c>
      <c r="AJ132" s="24">
        <v>-8.07007E-2</v>
      </c>
      <c r="AK132" s="24">
        <v>-7.6229199999999997E-2</v>
      </c>
      <c r="AL132" s="24">
        <v>-7.7278100000000002E-2</v>
      </c>
      <c r="AM132" s="24">
        <v>-8.4276599999999993E-2</v>
      </c>
      <c r="AN132" s="24">
        <v>-4.0708300000000003E-2</v>
      </c>
      <c r="AO132" s="24">
        <v>1.56233E-2</v>
      </c>
      <c r="AP132" s="24">
        <v>0.11169809999999999</v>
      </c>
      <c r="AQ132" s="24">
        <v>0.1058069</v>
      </c>
      <c r="AR132" s="24">
        <v>0.13266639999999999</v>
      </c>
      <c r="AS132" s="24">
        <v>0.13783960000000001</v>
      </c>
      <c r="AT132" s="24">
        <v>0.13509309999999999</v>
      </c>
      <c r="AU132" s="24">
        <v>0.13805819999999999</v>
      </c>
      <c r="AV132" s="24">
        <v>0.1597983</v>
      </c>
      <c r="AW132" s="24">
        <v>6.2651499999999999E-2</v>
      </c>
      <c r="AX132" s="24">
        <v>-1.98715E-2</v>
      </c>
      <c r="AY132" s="24">
        <v>-1.16612E-2</v>
      </c>
      <c r="AZ132" s="24">
        <v>-5.8040300000000003E-2</v>
      </c>
      <c r="BA132" s="24">
        <v>-0.113652</v>
      </c>
      <c r="BB132" s="24">
        <v>-0.13127140000000001</v>
      </c>
      <c r="BC132" s="24">
        <v>-0.1641628</v>
      </c>
      <c r="BD132" s="24">
        <v>-0.18946979999999999</v>
      </c>
      <c r="BE132" s="24">
        <v>-0.20244019999999999</v>
      </c>
      <c r="BF132" s="24">
        <v>-0.1698733</v>
      </c>
      <c r="BG132" s="24">
        <v>-0.10944139999999999</v>
      </c>
      <c r="BH132" s="24">
        <v>-5.0083200000000001E-2</v>
      </c>
      <c r="BI132" s="24">
        <v>-4.7396199999999999E-2</v>
      </c>
      <c r="BJ132" s="24">
        <v>-4.5563800000000002E-2</v>
      </c>
      <c r="BK132" s="24">
        <v>-5.2947099999999997E-2</v>
      </c>
      <c r="BL132" s="24">
        <v>-8.6078999999999999E-3</v>
      </c>
      <c r="BM132" s="24">
        <v>4.8284800000000003E-2</v>
      </c>
      <c r="BN132" s="24">
        <v>0.14455779999999999</v>
      </c>
      <c r="BO132" s="24">
        <v>0.1412892</v>
      </c>
      <c r="BP132" s="24">
        <v>0.1693202</v>
      </c>
      <c r="BQ132" s="24">
        <v>0.17758370000000001</v>
      </c>
      <c r="BR132" s="24">
        <v>0.17548069999999999</v>
      </c>
      <c r="BS132" s="24">
        <v>0.18039369999999999</v>
      </c>
      <c r="BT132" s="24">
        <v>0.20050309999999999</v>
      </c>
      <c r="BU132" s="24">
        <v>0.10547049999999999</v>
      </c>
      <c r="BV132" s="24">
        <v>2.3752499999999999E-2</v>
      </c>
      <c r="BW132" s="24">
        <v>3.1922100000000002E-2</v>
      </c>
      <c r="BX132" s="24">
        <v>-1.6984800000000001E-2</v>
      </c>
      <c r="BY132" s="24">
        <v>-7.4291399999999994E-2</v>
      </c>
      <c r="BZ132" s="24">
        <v>-9.3006800000000001E-2</v>
      </c>
      <c r="CA132" s="24">
        <v>-0.13308719999999999</v>
      </c>
      <c r="CB132" s="24">
        <v>-0.15966259999999999</v>
      </c>
      <c r="CC132" s="24">
        <v>-0.1759463</v>
      </c>
      <c r="CD132" s="24">
        <v>-0.1450467</v>
      </c>
      <c r="CE132" s="24">
        <v>-8.6899000000000004E-2</v>
      </c>
      <c r="CF132" s="24">
        <v>-2.88776E-2</v>
      </c>
      <c r="CG132" s="24">
        <v>-2.7426499999999999E-2</v>
      </c>
      <c r="CH132" s="24">
        <v>-2.35987E-2</v>
      </c>
      <c r="CI132" s="24">
        <v>-3.1248399999999999E-2</v>
      </c>
      <c r="CJ132" s="24">
        <v>1.3624799999999999E-2</v>
      </c>
      <c r="CK132" s="24">
        <v>7.0905999999999997E-2</v>
      </c>
      <c r="CL132" s="24">
        <v>0.1673163</v>
      </c>
      <c r="CM132" s="24">
        <v>0.16586419999999999</v>
      </c>
      <c r="CN132" s="24">
        <v>0.1947065</v>
      </c>
      <c r="CO132" s="24">
        <v>0.2051103</v>
      </c>
      <c r="CP132" s="24">
        <v>0.20345299999999999</v>
      </c>
      <c r="CQ132" s="24">
        <v>0.20971509999999999</v>
      </c>
      <c r="CR132" s="24">
        <v>0.22869519999999999</v>
      </c>
      <c r="CS132" s="24">
        <v>0.13512689999999999</v>
      </c>
      <c r="CT132" s="24">
        <v>5.3966399999999998E-2</v>
      </c>
      <c r="CU132" s="24">
        <v>6.2107799999999998E-2</v>
      </c>
      <c r="CV132" s="24">
        <v>1.14501E-2</v>
      </c>
      <c r="CW132" s="24">
        <v>-4.7030299999999997E-2</v>
      </c>
      <c r="CX132" s="24">
        <v>-6.6504900000000006E-2</v>
      </c>
      <c r="CY132" s="24">
        <v>-0.1020115</v>
      </c>
      <c r="CZ132" s="24">
        <v>-0.12985550000000001</v>
      </c>
      <c r="DA132" s="24">
        <v>-0.14945249999999999</v>
      </c>
      <c r="DB132" s="24">
        <v>-0.1202202</v>
      </c>
      <c r="DC132" s="24">
        <v>-6.43566E-2</v>
      </c>
      <c r="DD132" s="24">
        <v>-7.672E-3</v>
      </c>
      <c r="DE132" s="24">
        <v>-7.4568999999999998E-3</v>
      </c>
      <c r="DF132" s="24">
        <v>-1.6335E-3</v>
      </c>
      <c r="DG132" s="24">
        <v>-9.5496999999999995E-3</v>
      </c>
      <c r="DH132" s="24">
        <v>3.5857399999999998E-2</v>
      </c>
      <c r="DI132" s="24">
        <v>9.3527200000000005E-2</v>
      </c>
      <c r="DJ132" s="24">
        <v>0.19007479999999999</v>
      </c>
      <c r="DK132" s="24">
        <v>0.1904391</v>
      </c>
      <c r="DL132" s="24">
        <v>0.22009280000000001</v>
      </c>
      <c r="DM132" s="24">
        <v>0.23263700000000001</v>
      </c>
      <c r="DN132" s="24">
        <v>0.2314254</v>
      </c>
      <c r="DO132" s="24">
        <v>0.23903659999999999</v>
      </c>
      <c r="DP132" s="24">
        <v>0.25688719999999998</v>
      </c>
      <c r="DQ132" s="24">
        <v>0.16478319999999999</v>
      </c>
      <c r="DR132" s="24">
        <v>8.4180199999999997E-2</v>
      </c>
      <c r="DS132" s="24">
        <v>9.2293500000000001E-2</v>
      </c>
      <c r="DT132" s="24">
        <v>3.9884999999999997E-2</v>
      </c>
      <c r="DU132" s="24">
        <v>-1.97693E-2</v>
      </c>
      <c r="DV132" s="24">
        <v>-4.0002999999999997E-2</v>
      </c>
      <c r="DW132" s="24">
        <v>-5.7143199999999998E-2</v>
      </c>
      <c r="DX132" s="24">
        <v>-8.6818699999999999E-2</v>
      </c>
      <c r="DY132" s="24">
        <v>-0.1111996</v>
      </c>
      <c r="DZ132" s="24">
        <v>-8.4374699999999997E-2</v>
      </c>
      <c r="EA132" s="24">
        <v>-3.1808900000000001E-2</v>
      </c>
      <c r="EB132" s="24">
        <v>2.29456E-2</v>
      </c>
      <c r="EC132" s="24">
        <v>2.1376099999999999E-2</v>
      </c>
      <c r="ED132" s="24">
        <v>3.0080699999999998E-2</v>
      </c>
      <c r="EE132" s="24">
        <v>2.1779699999999999E-2</v>
      </c>
      <c r="EF132" s="24">
        <v>6.7957900000000002E-2</v>
      </c>
      <c r="EG132" s="24">
        <v>0.12618869999999999</v>
      </c>
      <c r="EH132" s="24">
        <v>0.22293450000000001</v>
      </c>
      <c r="EI132" s="24">
        <v>0.22592139999999999</v>
      </c>
      <c r="EJ132" s="24">
        <v>0.25674659999999999</v>
      </c>
      <c r="EK132" s="24">
        <v>0.27238109999999999</v>
      </c>
      <c r="EL132" s="24">
        <v>0.27181300000000003</v>
      </c>
      <c r="EM132" s="24">
        <v>0.28137210000000001</v>
      </c>
      <c r="EN132" s="24">
        <v>0.29759200000000002</v>
      </c>
      <c r="EO132" s="24">
        <v>0.20760229999999999</v>
      </c>
      <c r="EP132" s="24">
        <v>0.12780420000000001</v>
      </c>
      <c r="EQ132" s="24">
        <v>0.13587689999999999</v>
      </c>
      <c r="ER132" s="24">
        <v>8.0940499999999999E-2</v>
      </c>
      <c r="ES132" s="24">
        <v>1.9591299999999999E-2</v>
      </c>
      <c r="ET132" s="24">
        <v>-1.7384E-3</v>
      </c>
      <c r="EU132" s="24">
        <v>68.130740000000003</v>
      </c>
      <c r="EV132" s="24">
        <v>67.830240000000003</v>
      </c>
      <c r="EW132" s="24">
        <v>67.551360000000003</v>
      </c>
      <c r="EX132" s="24">
        <v>67.140339999999995</v>
      </c>
      <c r="EY132" s="24">
        <v>66.854100000000003</v>
      </c>
      <c r="EZ132" s="24">
        <v>66.673190000000005</v>
      </c>
      <c r="FA132" s="24">
        <v>66.501459999999994</v>
      </c>
      <c r="FB132" s="24">
        <v>66.513710000000003</v>
      </c>
      <c r="FC132" s="24">
        <v>68.718130000000002</v>
      </c>
      <c r="FD132" s="24">
        <v>72.059330000000003</v>
      </c>
      <c r="FE132" s="24">
        <v>75.008570000000006</v>
      </c>
      <c r="FF132" s="24">
        <v>77.319689999999994</v>
      </c>
      <c r="FG132" s="24">
        <v>78.155850000000001</v>
      </c>
      <c r="FH132" s="24">
        <v>78.951030000000003</v>
      </c>
      <c r="FI132" s="24">
        <v>79.168909999999997</v>
      </c>
      <c r="FJ132" s="24">
        <v>78.698899999999995</v>
      </c>
      <c r="FK132" s="24">
        <v>77.885580000000004</v>
      </c>
      <c r="FL132" s="24">
        <v>76.807879999999997</v>
      </c>
      <c r="FM132" s="24">
        <v>74.929829999999995</v>
      </c>
      <c r="FN132" s="24">
        <v>72.497129999999999</v>
      </c>
      <c r="FO132" s="24">
        <v>70.919589999999999</v>
      </c>
      <c r="FP132" s="24">
        <v>69.948939999999993</v>
      </c>
      <c r="FQ132" s="24">
        <v>69.083879999999994</v>
      </c>
      <c r="FR132" s="24">
        <v>68.530670000000001</v>
      </c>
      <c r="FS132" s="24">
        <v>0.83141080000000001</v>
      </c>
      <c r="FT132" s="24">
        <v>3.3911499999999997E-2</v>
      </c>
      <c r="FU132" s="24">
        <v>4.8304899999999998E-2</v>
      </c>
    </row>
    <row r="133" spans="1:177" x14ac:dyDescent="0.2">
      <c r="A133" s="14" t="s">
        <v>228</v>
      </c>
      <c r="B133" s="14" t="s">
        <v>0</v>
      </c>
      <c r="C133" s="14" t="s">
        <v>225</v>
      </c>
      <c r="D133" s="36" t="s">
        <v>247</v>
      </c>
      <c r="E133" s="25" t="s">
        <v>221</v>
      </c>
      <c r="F133" s="25">
        <v>2213</v>
      </c>
      <c r="G133" s="24">
        <v>1.712383</v>
      </c>
      <c r="H133" s="24">
        <v>1.588244</v>
      </c>
      <c r="I133" s="24">
        <v>1.4898629999999999</v>
      </c>
      <c r="J133" s="24">
        <v>1.426841</v>
      </c>
      <c r="K133" s="24">
        <v>1.4045810000000001</v>
      </c>
      <c r="L133" s="24">
        <v>1.4959530000000001</v>
      </c>
      <c r="M133" s="24">
        <v>1.653305</v>
      </c>
      <c r="N133" s="24">
        <v>1.62374</v>
      </c>
      <c r="O133" s="24">
        <v>1.489927</v>
      </c>
      <c r="P133" s="24">
        <v>1.4598660000000001</v>
      </c>
      <c r="Q133" s="24">
        <v>1.574322</v>
      </c>
      <c r="R133" s="24">
        <v>1.7038279999999999</v>
      </c>
      <c r="S133" s="24">
        <v>1.863286</v>
      </c>
      <c r="T133" s="24">
        <v>1.973978</v>
      </c>
      <c r="U133" s="24">
        <v>2.0907279999999999</v>
      </c>
      <c r="V133" s="24">
        <v>2.228415</v>
      </c>
      <c r="W133" s="24">
        <v>2.374644</v>
      </c>
      <c r="X133" s="24">
        <v>2.5504720000000001</v>
      </c>
      <c r="Y133" s="24">
        <v>2.631059</v>
      </c>
      <c r="Z133" s="24">
        <v>2.7938230000000002</v>
      </c>
      <c r="AA133" s="24">
        <v>2.79481</v>
      </c>
      <c r="AB133" s="24">
        <v>2.5791620000000002</v>
      </c>
      <c r="AC133" s="24">
        <v>2.2666010000000001</v>
      </c>
      <c r="AD133" s="24">
        <v>1.9395249999999999</v>
      </c>
      <c r="AE133" s="24">
        <v>-6.0089900000000002E-2</v>
      </c>
      <c r="AF133" s="24">
        <v>-9.3010000000000002E-3</v>
      </c>
      <c r="AG133" s="24">
        <v>-3.5542E-3</v>
      </c>
      <c r="AH133" s="24">
        <v>-1.23629E-2</v>
      </c>
      <c r="AI133" s="24">
        <v>-1.8558700000000001E-2</v>
      </c>
      <c r="AJ133" s="24">
        <v>1.23756E-2</v>
      </c>
      <c r="AK133" s="24">
        <v>3.6698099999999997E-2</v>
      </c>
      <c r="AL133" s="24">
        <v>-2.8682800000000001E-2</v>
      </c>
      <c r="AM133" s="24">
        <v>-6.0913799999999997E-2</v>
      </c>
      <c r="AN133" s="24">
        <v>-6.4999799999999996E-2</v>
      </c>
      <c r="AO133" s="24">
        <v>-7.0206000000000001E-3</v>
      </c>
      <c r="AP133" s="24">
        <v>7.0100700000000002E-2</v>
      </c>
      <c r="AQ133" s="24">
        <v>0.12775329999999999</v>
      </c>
      <c r="AR133" s="24">
        <v>0.12262190000000001</v>
      </c>
      <c r="AS133" s="24">
        <v>0.11691410000000001</v>
      </c>
      <c r="AT133" s="24">
        <v>0.1069034</v>
      </c>
      <c r="AU133" s="24">
        <v>0.1218373</v>
      </c>
      <c r="AV133" s="24">
        <v>0.13291559999999999</v>
      </c>
      <c r="AW133" s="24">
        <v>2.7317999999999999E-2</v>
      </c>
      <c r="AX133" s="24">
        <v>1.431E-3</v>
      </c>
      <c r="AY133" s="24">
        <v>2.5348699999999998E-2</v>
      </c>
      <c r="AZ133" s="24">
        <v>3.60843E-2</v>
      </c>
      <c r="BA133" s="24">
        <v>-1.29303E-2</v>
      </c>
      <c r="BB133" s="24">
        <v>-3.4071799999999999E-2</v>
      </c>
      <c r="BC133" s="24">
        <v>-1.72759E-2</v>
      </c>
      <c r="BD133" s="24">
        <v>3.3296399999999997E-2</v>
      </c>
      <c r="BE133" s="24">
        <v>3.8161899999999999E-2</v>
      </c>
      <c r="BF133" s="24">
        <v>2.80924E-2</v>
      </c>
      <c r="BG133" s="24">
        <v>2.2146699999999998E-2</v>
      </c>
      <c r="BH133" s="24">
        <v>5.3336799999999997E-2</v>
      </c>
      <c r="BI133" s="24">
        <v>7.7291799999999994E-2</v>
      </c>
      <c r="BJ133" s="24">
        <v>6.019E-3</v>
      </c>
      <c r="BK133" s="24">
        <v>-3.0598E-2</v>
      </c>
      <c r="BL133" s="24">
        <v>-3.7548499999999999E-2</v>
      </c>
      <c r="BM133" s="24">
        <v>2.1733200000000001E-2</v>
      </c>
      <c r="BN133" s="24">
        <v>0.10130690000000001</v>
      </c>
      <c r="BO133" s="24">
        <v>0.16073699999999999</v>
      </c>
      <c r="BP133" s="24">
        <v>0.1582547</v>
      </c>
      <c r="BQ133" s="24">
        <v>0.15357199999999999</v>
      </c>
      <c r="BR133" s="24">
        <v>0.14366570000000001</v>
      </c>
      <c r="BS133" s="24">
        <v>0.15963530000000001</v>
      </c>
      <c r="BT133" s="24">
        <v>0.17030600000000001</v>
      </c>
      <c r="BU133" s="24">
        <v>6.4896300000000004E-2</v>
      </c>
      <c r="BV133" s="24">
        <v>3.96561E-2</v>
      </c>
      <c r="BW133" s="24">
        <v>6.8092799999999995E-2</v>
      </c>
      <c r="BX133" s="24">
        <v>7.7688400000000005E-2</v>
      </c>
      <c r="BY133" s="24">
        <v>3.0223199999999999E-2</v>
      </c>
      <c r="BZ133" s="24">
        <v>7.8282999999999998E-3</v>
      </c>
      <c r="CA133" s="24">
        <v>1.23769E-2</v>
      </c>
      <c r="CB133" s="24">
        <v>6.2799300000000002E-2</v>
      </c>
      <c r="CC133" s="24">
        <v>6.7054299999999997E-2</v>
      </c>
      <c r="CD133" s="24">
        <v>5.61117E-2</v>
      </c>
      <c r="CE133" s="24">
        <v>5.0339200000000001E-2</v>
      </c>
      <c r="CF133" s="24">
        <v>8.1706299999999996E-2</v>
      </c>
      <c r="CG133" s="24">
        <v>0.10540679999999999</v>
      </c>
      <c r="CH133" s="24">
        <v>3.0053400000000001E-2</v>
      </c>
      <c r="CI133" s="24">
        <v>-9.6013999999999995E-3</v>
      </c>
      <c r="CJ133" s="24">
        <v>-1.8535800000000002E-2</v>
      </c>
      <c r="CK133" s="24">
        <v>4.16481E-2</v>
      </c>
      <c r="CL133" s="24">
        <v>0.12292019999999999</v>
      </c>
      <c r="CM133" s="24">
        <v>0.18358140000000001</v>
      </c>
      <c r="CN133" s="24">
        <v>0.18293390000000001</v>
      </c>
      <c r="CO133" s="24">
        <v>0.17896119999999999</v>
      </c>
      <c r="CP133" s="24">
        <v>0.16912720000000001</v>
      </c>
      <c r="CQ133" s="24">
        <v>0.18581420000000001</v>
      </c>
      <c r="CR133" s="24">
        <v>0.1962026</v>
      </c>
      <c r="CS133" s="24">
        <v>9.0922900000000001E-2</v>
      </c>
      <c r="CT133" s="24">
        <v>6.6130599999999998E-2</v>
      </c>
      <c r="CU133" s="24">
        <v>9.7697300000000001E-2</v>
      </c>
      <c r="CV133" s="24">
        <v>0.1065033</v>
      </c>
      <c r="CW133" s="24">
        <v>6.0111299999999999E-2</v>
      </c>
      <c r="CX133" s="24">
        <v>3.6848100000000002E-2</v>
      </c>
      <c r="CY133" s="24">
        <v>4.2029700000000003E-2</v>
      </c>
      <c r="CZ133" s="24">
        <v>9.2302099999999998E-2</v>
      </c>
      <c r="DA133" s="24">
        <v>9.5946699999999996E-2</v>
      </c>
      <c r="DB133" s="24">
        <v>8.4130999999999997E-2</v>
      </c>
      <c r="DC133" s="24">
        <v>7.8531599999999993E-2</v>
      </c>
      <c r="DD133" s="24">
        <v>0.1100759</v>
      </c>
      <c r="DE133" s="24">
        <v>0.1335218</v>
      </c>
      <c r="DF133" s="24">
        <v>5.4087799999999998E-2</v>
      </c>
      <c r="DG133" s="24">
        <v>1.1395199999999999E-2</v>
      </c>
      <c r="DH133" s="24">
        <v>4.7679999999999999E-4</v>
      </c>
      <c r="DI133" s="24">
        <v>6.1562899999999997E-2</v>
      </c>
      <c r="DJ133" s="24">
        <v>0.14453360000000001</v>
      </c>
      <c r="DK133" s="24">
        <v>0.2064259</v>
      </c>
      <c r="DL133" s="24">
        <v>0.20761309999999999</v>
      </c>
      <c r="DM133" s="24">
        <v>0.20435039999999999</v>
      </c>
      <c r="DN133" s="24">
        <v>0.1945887</v>
      </c>
      <c r="DO133" s="24">
        <v>0.21199299999999999</v>
      </c>
      <c r="DP133" s="24">
        <v>0.22209909999999999</v>
      </c>
      <c r="DQ133" s="24">
        <v>0.1169495</v>
      </c>
      <c r="DR133" s="24">
        <v>9.2605199999999999E-2</v>
      </c>
      <c r="DS133" s="24">
        <v>0.12730169999999999</v>
      </c>
      <c r="DT133" s="24">
        <v>0.1353181</v>
      </c>
      <c r="DU133" s="24">
        <v>8.9999300000000004E-2</v>
      </c>
      <c r="DV133" s="24">
        <v>6.5867999999999996E-2</v>
      </c>
      <c r="DW133" s="24">
        <v>8.4843699999999994E-2</v>
      </c>
      <c r="DX133" s="24">
        <v>0.13489950000000001</v>
      </c>
      <c r="DY133" s="24">
        <v>0.1376627</v>
      </c>
      <c r="DZ133" s="24">
        <v>0.1245863</v>
      </c>
      <c r="EA133" s="24">
        <v>0.119237</v>
      </c>
      <c r="EB133" s="24">
        <v>0.15103710000000001</v>
      </c>
      <c r="EC133" s="24">
        <v>0.1741154</v>
      </c>
      <c r="ED133" s="24">
        <v>8.8789699999999999E-2</v>
      </c>
      <c r="EE133" s="24">
        <v>4.1710900000000002E-2</v>
      </c>
      <c r="EF133" s="24">
        <v>2.7928100000000001E-2</v>
      </c>
      <c r="EG133" s="24">
        <v>9.0316800000000003E-2</v>
      </c>
      <c r="EH133" s="24">
        <v>0.1757398</v>
      </c>
      <c r="EI133" s="24">
        <v>0.2394096</v>
      </c>
      <c r="EJ133" s="24">
        <v>0.24324589999999999</v>
      </c>
      <c r="EK133" s="24">
        <v>0.24100830000000001</v>
      </c>
      <c r="EL133" s="24">
        <v>0.2313511</v>
      </c>
      <c r="EM133" s="24">
        <v>0.24979100000000001</v>
      </c>
      <c r="EN133" s="24">
        <v>0.25948959999999999</v>
      </c>
      <c r="EO133" s="24">
        <v>0.15452779999999999</v>
      </c>
      <c r="EP133" s="24">
        <v>0.13083030000000001</v>
      </c>
      <c r="EQ133" s="24">
        <v>0.1700458</v>
      </c>
      <c r="ER133" s="24">
        <v>0.1769223</v>
      </c>
      <c r="ES133" s="24">
        <v>0.13315289999999999</v>
      </c>
      <c r="ET133" s="24">
        <v>0.107768</v>
      </c>
      <c r="EU133" s="24">
        <v>66.010400000000004</v>
      </c>
      <c r="EV133" s="24">
        <v>65.494960000000006</v>
      </c>
      <c r="EW133" s="24">
        <v>65.050389999999993</v>
      </c>
      <c r="EX133" s="24">
        <v>64.369889999999998</v>
      </c>
      <c r="EY133" s="24">
        <v>63.897440000000003</v>
      </c>
      <c r="EZ133" s="24">
        <v>63.805700000000002</v>
      </c>
      <c r="FA133" s="24">
        <v>63.364750000000001</v>
      </c>
      <c r="FB133" s="24">
        <v>63.455750000000002</v>
      </c>
      <c r="FC133" s="24">
        <v>66.286770000000004</v>
      </c>
      <c r="FD133" s="24">
        <v>70.613910000000004</v>
      </c>
      <c r="FE133" s="24">
        <v>74.49606</v>
      </c>
      <c r="FF133" s="24">
        <v>77.845020000000005</v>
      </c>
      <c r="FG133" s="24">
        <v>79.488290000000006</v>
      </c>
      <c r="FH133" s="24">
        <v>80.753960000000006</v>
      </c>
      <c r="FI133" s="24">
        <v>80.960250000000002</v>
      </c>
      <c r="FJ133" s="24">
        <v>80.557149999999993</v>
      </c>
      <c r="FK133" s="24">
        <v>79.541439999999994</v>
      </c>
      <c r="FL133" s="24">
        <v>78.177790000000002</v>
      </c>
      <c r="FM133" s="24">
        <v>75.666380000000004</v>
      </c>
      <c r="FN133" s="24">
        <v>72.253439999999998</v>
      </c>
      <c r="FO133" s="24">
        <v>69.936999999999998</v>
      </c>
      <c r="FP133" s="24">
        <v>68.249889999999994</v>
      </c>
      <c r="FQ133" s="24">
        <v>67.186229999999995</v>
      </c>
      <c r="FR133" s="24">
        <v>66.357650000000007</v>
      </c>
      <c r="FS133" s="24">
        <v>0.8962426</v>
      </c>
      <c r="FT133" s="24">
        <v>3.5597499999999997E-2</v>
      </c>
      <c r="FU133" s="24">
        <v>4.2608699999999999E-2</v>
      </c>
    </row>
    <row r="134" spans="1:177" x14ac:dyDescent="0.2">
      <c r="A134" s="14" t="s">
        <v>228</v>
      </c>
      <c r="B134" s="14" t="s">
        <v>0</v>
      </c>
      <c r="C134" s="14" t="s">
        <v>225</v>
      </c>
      <c r="D134" s="36" t="s">
        <v>248</v>
      </c>
      <c r="E134" s="25" t="s">
        <v>219</v>
      </c>
      <c r="F134" s="25">
        <v>3938</v>
      </c>
      <c r="G134" s="24">
        <v>2.3184499999999999</v>
      </c>
      <c r="H134" s="24">
        <v>2.1276090000000001</v>
      </c>
      <c r="I134" s="24">
        <v>1.9855860000000001</v>
      </c>
      <c r="J134" s="24">
        <v>1.9141550000000001</v>
      </c>
      <c r="K134" s="24">
        <v>1.8930610000000001</v>
      </c>
      <c r="L134" s="24">
        <v>2.013903</v>
      </c>
      <c r="M134" s="24">
        <v>2.4001950000000001</v>
      </c>
      <c r="N134" s="24">
        <v>2.47939</v>
      </c>
      <c r="O134" s="24">
        <v>2.382714</v>
      </c>
      <c r="P134" s="24">
        <v>2.3621319999999999</v>
      </c>
      <c r="Q134" s="24">
        <v>2.2322540000000002</v>
      </c>
      <c r="R134" s="24">
        <v>2.3487140000000002</v>
      </c>
      <c r="S134" s="24">
        <v>2.2726890000000002</v>
      </c>
      <c r="T134" s="24">
        <v>2.2726410000000001</v>
      </c>
      <c r="U134" s="24">
        <v>2.3273000000000001</v>
      </c>
      <c r="V134" s="24">
        <v>2.3630279999999999</v>
      </c>
      <c r="W134" s="24">
        <v>2.5100210000000001</v>
      </c>
      <c r="X134" s="24">
        <v>2.8056860000000001</v>
      </c>
      <c r="Y134" s="24">
        <v>3.1889639999999999</v>
      </c>
      <c r="Z134" s="24">
        <v>3.6875499999999999</v>
      </c>
      <c r="AA134" s="24">
        <v>3.8403589999999999</v>
      </c>
      <c r="AB134" s="24">
        <v>3.5679419999999999</v>
      </c>
      <c r="AC134" s="24">
        <v>3.1586789999999998</v>
      </c>
      <c r="AD134" s="24">
        <v>2.6933560000000001</v>
      </c>
      <c r="AE134" s="24">
        <v>-0.14582049999999999</v>
      </c>
      <c r="AF134" s="24">
        <v>-0.14476040000000001</v>
      </c>
      <c r="AG134" s="24">
        <v>-0.1153131</v>
      </c>
      <c r="AH134" s="24">
        <v>-0.1297103</v>
      </c>
      <c r="AI134" s="24">
        <v>-9.42109E-2</v>
      </c>
      <c r="AJ134" s="24">
        <v>-9.56177E-2</v>
      </c>
      <c r="AK134" s="24">
        <v>-2.9060699999999998E-2</v>
      </c>
      <c r="AL134" s="24">
        <v>1.41961E-2</v>
      </c>
      <c r="AM134" s="24">
        <v>6.5099299999999999E-2</v>
      </c>
      <c r="AN134" s="24">
        <v>0.1075024</v>
      </c>
      <c r="AO134" s="24">
        <v>4.9963300000000002E-2</v>
      </c>
      <c r="AP134" s="24">
        <v>0.14350309999999999</v>
      </c>
      <c r="AQ134" s="24">
        <v>7.4823700000000007E-2</v>
      </c>
      <c r="AR134" s="24">
        <v>0.1172687</v>
      </c>
      <c r="AS134" s="24">
        <v>7.4523199999999998E-2</v>
      </c>
      <c r="AT134" s="24">
        <v>7.0398100000000005E-2</v>
      </c>
      <c r="AU134" s="24">
        <v>7.4897599999999995E-2</v>
      </c>
      <c r="AV134" s="24">
        <v>4.5111199999999997E-2</v>
      </c>
      <c r="AW134" s="24">
        <v>-1.6386299999999999E-2</v>
      </c>
      <c r="AX134" s="24">
        <v>-4.6026000000000001E-3</v>
      </c>
      <c r="AY134" s="24">
        <v>4.4237100000000001E-2</v>
      </c>
      <c r="AZ134" s="24">
        <v>-2.8043200000000001E-2</v>
      </c>
      <c r="BA134" s="24">
        <v>-6.1093399999999999E-2</v>
      </c>
      <c r="BB134" s="24">
        <v>-0.1057095</v>
      </c>
      <c r="BC134" s="24">
        <v>-0.1039793</v>
      </c>
      <c r="BD134" s="24">
        <v>-0.1038134</v>
      </c>
      <c r="BE134" s="24">
        <v>-7.6874999999999999E-2</v>
      </c>
      <c r="BF134" s="24">
        <v>-9.1159500000000004E-2</v>
      </c>
      <c r="BG134" s="24">
        <v>-5.85064E-2</v>
      </c>
      <c r="BH134" s="24">
        <v>-5.9658999999999997E-2</v>
      </c>
      <c r="BI134" s="24">
        <v>6.4986000000000002E-3</v>
      </c>
      <c r="BJ134" s="24">
        <v>5.0099900000000003E-2</v>
      </c>
      <c r="BK134" s="24">
        <v>0.10205930000000001</v>
      </c>
      <c r="BL134" s="24">
        <v>0.1452697</v>
      </c>
      <c r="BM134" s="24">
        <v>8.8865799999999995E-2</v>
      </c>
      <c r="BN134" s="24">
        <v>0.18407200000000001</v>
      </c>
      <c r="BO134" s="24">
        <v>0.11521820000000001</v>
      </c>
      <c r="BP134" s="24">
        <v>0.15764149999999999</v>
      </c>
      <c r="BQ134" s="24">
        <v>0.1170882</v>
      </c>
      <c r="BR134" s="24">
        <v>0.1132649</v>
      </c>
      <c r="BS134" s="24">
        <v>0.1193838</v>
      </c>
      <c r="BT134" s="24">
        <v>8.9841099999999993E-2</v>
      </c>
      <c r="BU134" s="24">
        <v>3.08171E-2</v>
      </c>
      <c r="BV134" s="24">
        <v>4.34265E-2</v>
      </c>
      <c r="BW134" s="24">
        <v>9.0967699999999999E-2</v>
      </c>
      <c r="BX134" s="24">
        <v>1.60784E-2</v>
      </c>
      <c r="BY134" s="24">
        <v>-1.96004E-2</v>
      </c>
      <c r="BZ134" s="24">
        <v>-6.5397800000000006E-2</v>
      </c>
      <c r="CA134" s="24">
        <v>-7.50001E-2</v>
      </c>
      <c r="CB134" s="24">
        <v>-7.5453599999999996E-2</v>
      </c>
      <c r="CC134" s="24">
        <v>-5.02528E-2</v>
      </c>
      <c r="CD134" s="24">
        <v>-6.4459299999999997E-2</v>
      </c>
      <c r="CE134" s="24">
        <v>-3.3777500000000002E-2</v>
      </c>
      <c r="CF134" s="24">
        <v>-3.4754E-2</v>
      </c>
      <c r="CG134" s="24">
        <v>3.1126899999999999E-2</v>
      </c>
      <c r="CH134" s="24">
        <v>7.49668E-2</v>
      </c>
      <c r="CI134" s="24">
        <v>0.12765770000000001</v>
      </c>
      <c r="CJ134" s="24">
        <v>0.1714272</v>
      </c>
      <c r="CK134" s="24">
        <v>0.1158096</v>
      </c>
      <c r="CL134" s="24">
        <v>0.21217</v>
      </c>
      <c r="CM134" s="24">
        <v>0.1431954</v>
      </c>
      <c r="CN134" s="24">
        <v>0.1856035</v>
      </c>
      <c r="CO134" s="24">
        <v>0.14656859999999999</v>
      </c>
      <c r="CP134" s="24">
        <v>0.14295430000000001</v>
      </c>
      <c r="CQ134" s="24">
        <v>0.15019489999999999</v>
      </c>
      <c r="CR134" s="24">
        <v>0.12082089999999999</v>
      </c>
      <c r="CS134" s="24">
        <v>6.3509999999999997E-2</v>
      </c>
      <c r="CT134" s="24">
        <v>7.6691300000000004E-2</v>
      </c>
      <c r="CU134" s="24">
        <v>0.1233331</v>
      </c>
      <c r="CV134" s="24">
        <v>4.6636900000000002E-2</v>
      </c>
      <c r="CW134" s="24">
        <v>9.1374999999999998E-3</v>
      </c>
      <c r="CX134" s="24">
        <v>-3.7477999999999997E-2</v>
      </c>
      <c r="CY134" s="24">
        <v>-4.6020999999999999E-2</v>
      </c>
      <c r="CZ134" s="24">
        <v>-4.7093799999999998E-2</v>
      </c>
      <c r="DA134" s="24">
        <v>-2.3630700000000001E-2</v>
      </c>
      <c r="DB134" s="24">
        <v>-3.7759099999999997E-2</v>
      </c>
      <c r="DC134" s="24">
        <v>-9.0486000000000004E-3</v>
      </c>
      <c r="DD134" s="24">
        <v>-9.8490999999999995E-3</v>
      </c>
      <c r="DE134" s="24">
        <v>5.5755100000000002E-2</v>
      </c>
      <c r="DF134" s="24">
        <v>9.9833699999999997E-2</v>
      </c>
      <c r="DG134" s="24">
        <v>0.153256</v>
      </c>
      <c r="DH134" s="24">
        <v>0.1975847</v>
      </c>
      <c r="DI134" s="24">
        <v>0.1427533</v>
      </c>
      <c r="DJ134" s="24">
        <v>0.24026790000000001</v>
      </c>
      <c r="DK134" s="24">
        <v>0.17117260000000001</v>
      </c>
      <c r="DL134" s="24">
        <v>0.21356559999999999</v>
      </c>
      <c r="DM134" s="24">
        <v>0.17604900000000001</v>
      </c>
      <c r="DN134" s="24">
        <v>0.17264379999999999</v>
      </c>
      <c r="DO134" s="24">
        <v>0.1810059</v>
      </c>
      <c r="DP134" s="24">
        <v>0.15180070000000001</v>
      </c>
      <c r="DQ134" s="24">
        <v>9.6202899999999994E-2</v>
      </c>
      <c r="DR134" s="24">
        <v>0.1099561</v>
      </c>
      <c r="DS134" s="24">
        <v>0.15569859999999999</v>
      </c>
      <c r="DT134" s="24">
        <v>7.7195399999999997E-2</v>
      </c>
      <c r="DU134" s="24">
        <v>3.7875499999999999E-2</v>
      </c>
      <c r="DV134" s="24">
        <v>-9.5581999999999993E-3</v>
      </c>
      <c r="DW134" s="24">
        <v>-4.1796999999999997E-3</v>
      </c>
      <c r="DX134" s="24">
        <v>-6.1468E-3</v>
      </c>
      <c r="DY134" s="24">
        <v>1.4807499999999999E-2</v>
      </c>
      <c r="DZ134" s="24">
        <v>7.917E-4</v>
      </c>
      <c r="EA134" s="24">
        <v>2.6655999999999999E-2</v>
      </c>
      <c r="EB134" s="24">
        <v>2.61097E-2</v>
      </c>
      <c r="EC134" s="24">
        <v>9.1314500000000007E-2</v>
      </c>
      <c r="ED134" s="24">
        <v>0.13573750000000001</v>
      </c>
      <c r="EE134" s="24">
        <v>0.190216</v>
      </c>
      <c r="EF134" s="24">
        <v>0.23535200000000001</v>
      </c>
      <c r="EG134" s="24">
        <v>0.18165590000000001</v>
      </c>
      <c r="EH134" s="24">
        <v>0.2808368</v>
      </c>
      <c r="EI134" s="24">
        <v>0.21156720000000001</v>
      </c>
      <c r="EJ134" s="24">
        <v>0.25393840000000001</v>
      </c>
      <c r="EK134" s="24">
        <v>0.218614</v>
      </c>
      <c r="EL134" s="24">
        <v>0.2155106</v>
      </c>
      <c r="EM134" s="24">
        <v>0.2254921</v>
      </c>
      <c r="EN134" s="24">
        <v>0.1965306</v>
      </c>
      <c r="EO134" s="24">
        <v>0.14340620000000001</v>
      </c>
      <c r="EP134" s="24">
        <v>0.15798519999999999</v>
      </c>
      <c r="EQ134" s="24">
        <v>0.2024291</v>
      </c>
      <c r="ER134" s="24">
        <v>0.12131699999999999</v>
      </c>
      <c r="ES134" s="24">
        <v>7.9368499999999995E-2</v>
      </c>
      <c r="ET134" s="24">
        <v>3.07535E-2</v>
      </c>
      <c r="EU134" s="24">
        <v>57.117840000000001</v>
      </c>
      <c r="EV134" s="24">
        <v>56.255209999999998</v>
      </c>
      <c r="EW134" s="24">
        <v>54.716799999999999</v>
      </c>
      <c r="EX134" s="24">
        <v>54.979170000000003</v>
      </c>
      <c r="EY134" s="24">
        <v>54.429040000000001</v>
      </c>
      <c r="EZ134" s="24">
        <v>53.994140000000002</v>
      </c>
      <c r="FA134" s="24">
        <v>53.041670000000003</v>
      </c>
      <c r="FB134" s="24">
        <v>53.375</v>
      </c>
      <c r="FC134" s="24">
        <v>58.869140000000002</v>
      </c>
      <c r="FD134" s="24">
        <v>65.550780000000003</v>
      </c>
      <c r="FE134" s="24">
        <v>70.842449999999999</v>
      </c>
      <c r="FF134" s="24">
        <v>76.076819999999998</v>
      </c>
      <c r="FG134" s="24">
        <v>75.286460000000005</v>
      </c>
      <c r="FH134" s="24">
        <v>76.264979999999994</v>
      </c>
      <c r="FI134" s="24">
        <v>78.556640000000002</v>
      </c>
      <c r="FJ134" s="24">
        <v>78.162109999999998</v>
      </c>
      <c r="FK134" s="24">
        <v>77.304040000000001</v>
      </c>
      <c r="FL134" s="24">
        <v>75.188800000000001</v>
      </c>
      <c r="FM134" s="24">
        <v>73.625</v>
      </c>
      <c r="FN134" s="24">
        <v>68.737629999999996</v>
      </c>
      <c r="FO134" s="24">
        <v>65.833979999999997</v>
      </c>
      <c r="FP134" s="24">
        <v>63.041020000000003</v>
      </c>
      <c r="FQ134" s="24">
        <v>60.597000000000001</v>
      </c>
      <c r="FR134" s="24">
        <v>59.811199999999999</v>
      </c>
      <c r="FS134" s="24">
        <v>0.78023169999999997</v>
      </c>
      <c r="FT134" s="24">
        <v>3.3810699999999999E-2</v>
      </c>
      <c r="FU134" s="24">
        <v>4.7922399999999997E-2</v>
      </c>
    </row>
    <row r="135" spans="1:177" x14ac:dyDescent="0.2">
      <c r="A135" s="14" t="s">
        <v>228</v>
      </c>
      <c r="B135" s="14" t="s">
        <v>0</v>
      </c>
      <c r="C135" s="14" t="s">
        <v>225</v>
      </c>
      <c r="D135" s="36" t="s">
        <v>248</v>
      </c>
      <c r="E135" s="25" t="s">
        <v>220</v>
      </c>
      <c r="F135" s="25">
        <v>2281</v>
      </c>
      <c r="G135" s="24">
        <v>1.3014570000000001</v>
      </c>
      <c r="H135" s="24">
        <v>1.181508</v>
      </c>
      <c r="I135" s="24">
        <v>1.1078209999999999</v>
      </c>
      <c r="J135" s="24">
        <v>1.0602020000000001</v>
      </c>
      <c r="K135" s="24">
        <v>1.0216940000000001</v>
      </c>
      <c r="L135" s="24">
        <v>1.079755</v>
      </c>
      <c r="M135" s="24">
        <v>1.3249679999999999</v>
      </c>
      <c r="N135" s="24">
        <v>1.398528</v>
      </c>
      <c r="O135" s="24">
        <v>1.37046</v>
      </c>
      <c r="P135" s="24">
        <v>1.360533</v>
      </c>
      <c r="Q135" s="24">
        <v>1.3088759999999999</v>
      </c>
      <c r="R135" s="24">
        <v>1.363364</v>
      </c>
      <c r="S135" s="24">
        <v>1.3013760000000001</v>
      </c>
      <c r="T135" s="24">
        <v>1.2708079999999999</v>
      </c>
      <c r="U135" s="24">
        <v>1.331785</v>
      </c>
      <c r="V135" s="24">
        <v>1.3608469999999999</v>
      </c>
      <c r="W135" s="24">
        <v>1.364438</v>
      </c>
      <c r="X135" s="24">
        <v>1.51214</v>
      </c>
      <c r="Y135" s="24">
        <v>1.7564599999999999</v>
      </c>
      <c r="Z135" s="24">
        <v>2.0558709999999998</v>
      </c>
      <c r="AA135" s="24">
        <v>2.1160209999999999</v>
      </c>
      <c r="AB135" s="24">
        <v>2.022046</v>
      </c>
      <c r="AC135" s="24">
        <v>1.7638240000000001</v>
      </c>
      <c r="AD135" s="24">
        <v>1.489034</v>
      </c>
      <c r="AE135" s="24">
        <v>-0.1219956</v>
      </c>
      <c r="AF135" s="24">
        <v>-0.14218420000000001</v>
      </c>
      <c r="AG135" s="24">
        <v>-0.1130669</v>
      </c>
      <c r="AH135" s="24">
        <v>-0.1184296</v>
      </c>
      <c r="AI135" s="24">
        <v>-0.1077945</v>
      </c>
      <c r="AJ135" s="24">
        <v>-9.0606400000000004E-2</v>
      </c>
      <c r="AK135" s="24">
        <v>-3.0342500000000001E-2</v>
      </c>
      <c r="AL135" s="24">
        <v>-2.7747899999999999E-2</v>
      </c>
      <c r="AM135" s="24">
        <v>-1.0092E-3</v>
      </c>
      <c r="AN135" s="24">
        <v>2.41794E-2</v>
      </c>
      <c r="AO135" s="24">
        <v>4.0935899999999997E-2</v>
      </c>
      <c r="AP135" s="24">
        <v>0.1018395</v>
      </c>
      <c r="AQ135" s="24">
        <v>8.0390299999999998E-2</v>
      </c>
      <c r="AR135" s="24">
        <v>7.2754700000000005E-2</v>
      </c>
      <c r="AS135" s="24">
        <v>7.8738699999999995E-2</v>
      </c>
      <c r="AT135" s="24">
        <v>6.3063900000000006E-2</v>
      </c>
      <c r="AU135" s="24">
        <v>2.3386000000000001E-2</v>
      </c>
      <c r="AV135" s="24">
        <v>-3.9078999999999997E-3</v>
      </c>
      <c r="AW135" s="24">
        <v>-2.53063E-2</v>
      </c>
      <c r="AX135" s="24">
        <v>-4.85405E-2</v>
      </c>
      <c r="AY135" s="24">
        <v>-1.0024099999999999E-2</v>
      </c>
      <c r="AZ135" s="24">
        <v>-4.5313399999999997E-2</v>
      </c>
      <c r="BA135" s="24">
        <v>-8.6581699999999998E-2</v>
      </c>
      <c r="BB135" s="24">
        <v>-0.10352</v>
      </c>
      <c r="BC135" s="24">
        <v>-8.9271900000000001E-2</v>
      </c>
      <c r="BD135" s="24">
        <v>-0.1103614</v>
      </c>
      <c r="BE135" s="24">
        <v>-8.3672099999999999E-2</v>
      </c>
      <c r="BF135" s="24">
        <v>-8.8884400000000002E-2</v>
      </c>
      <c r="BG135" s="24">
        <v>-8.3078899999999997E-2</v>
      </c>
      <c r="BH135" s="24">
        <v>-6.6647499999999998E-2</v>
      </c>
      <c r="BI135" s="24">
        <v>-7.4470999999999999E-3</v>
      </c>
      <c r="BJ135" s="24">
        <v>-3.2491999999999998E-3</v>
      </c>
      <c r="BK135" s="24">
        <v>2.6772600000000001E-2</v>
      </c>
      <c r="BL135" s="24">
        <v>5.3236100000000001E-2</v>
      </c>
      <c r="BM135" s="24">
        <v>7.0378700000000002E-2</v>
      </c>
      <c r="BN135" s="24">
        <v>0.1342681</v>
      </c>
      <c r="BO135" s="24">
        <v>0.1132758</v>
      </c>
      <c r="BP135" s="24">
        <v>0.10541739999999999</v>
      </c>
      <c r="BQ135" s="24">
        <v>0.1134984</v>
      </c>
      <c r="BR135" s="24">
        <v>9.7452399999999995E-2</v>
      </c>
      <c r="BS135" s="24">
        <v>5.83657E-2</v>
      </c>
      <c r="BT135" s="24">
        <v>3.01055E-2</v>
      </c>
      <c r="BU135" s="24">
        <v>9.9427000000000005E-3</v>
      </c>
      <c r="BV135" s="24">
        <v>-1.1979E-2</v>
      </c>
      <c r="BW135" s="24">
        <v>2.5654400000000001E-2</v>
      </c>
      <c r="BX135" s="24">
        <v>-1.1707800000000001E-2</v>
      </c>
      <c r="BY135" s="24">
        <v>-5.5349799999999998E-2</v>
      </c>
      <c r="BZ135" s="24">
        <v>-7.5192099999999998E-2</v>
      </c>
      <c r="CA135" s="24">
        <v>-6.66075E-2</v>
      </c>
      <c r="CB135" s="24">
        <v>-8.8320999999999997E-2</v>
      </c>
      <c r="CC135" s="24">
        <v>-6.3313400000000006E-2</v>
      </c>
      <c r="CD135" s="24">
        <v>-6.8421399999999993E-2</v>
      </c>
      <c r="CE135" s="24">
        <v>-6.5961000000000006E-2</v>
      </c>
      <c r="CF135" s="24">
        <v>-5.0053599999999997E-2</v>
      </c>
      <c r="CG135" s="24">
        <v>8.4101000000000002E-3</v>
      </c>
      <c r="CH135" s="24">
        <v>1.37185E-2</v>
      </c>
      <c r="CI135" s="24">
        <v>4.6014199999999998E-2</v>
      </c>
      <c r="CJ135" s="24">
        <v>7.3360700000000001E-2</v>
      </c>
      <c r="CK135" s="24">
        <v>9.0770699999999996E-2</v>
      </c>
      <c r="CL135" s="24">
        <v>0.15672810000000001</v>
      </c>
      <c r="CM135" s="24">
        <v>0.13605210000000001</v>
      </c>
      <c r="CN135" s="24">
        <v>0.1280394</v>
      </c>
      <c r="CO135" s="24">
        <v>0.1375728</v>
      </c>
      <c r="CP135" s="24">
        <v>0.1212698</v>
      </c>
      <c r="CQ135" s="24">
        <v>8.2592600000000002E-2</v>
      </c>
      <c r="CR135" s="24">
        <v>5.3663099999999998E-2</v>
      </c>
      <c r="CS135" s="24">
        <v>3.4356100000000001E-2</v>
      </c>
      <c r="CT135" s="24">
        <v>1.3343300000000001E-2</v>
      </c>
      <c r="CU135" s="24">
        <v>5.0365199999999999E-2</v>
      </c>
      <c r="CV135" s="24">
        <v>1.1567300000000001E-2</v>
      </c>
      <c r="CW135" s="24">
        <v>-3.3718699999999997E-2</v>
      </c>
      <c r="CX135" s="24">
        <v>-5.5572200000000002E-2</v>
      </c>
      <c r="CY135" s="24">
        <v>-4.3943200000000002E-2</v>
      </c>
      <c r="CZ135" s="24">
        <v>-6.6280599999999995E-2</v>
      </c>
      <c r="DA135" s="24">
        <v>-4.2954699999999998E-2</v>
      </c>
      <c r="DB135" s="24">
        <v>-4.7958500000000001E-2</v>
      </c>
      <c r="DC135" s="24">
        <v>-4.88431E-2</v>
      </c>
      <c r="DD135" s="24">
        <v>-3.3459799999999998E-2</v>
      </c>
      <c r="DE135" s="24">
        <v>2.4267299999999999E-2</v>
      </c>
      <c r="DF135" s="24">
        <v>3.0686100000000001E-2</v>
      </c>
      <c r="DG135" s="24">
        <v>6.5255900000000006E-2</v>
      </c>
      <c r="DH135" s="24">
        <v>9.3485299999999993E-2</v>
      </c>
      <c r="DI135" s="24">
        <v>0.1111627</v>
      </c>
      <c r="DJ135" s="24">
        <v>0.17918809999999999</v>
      </c>
      <c r="DK135" s="24">
        <v>0.15882850000000001</v>
      </c>
      <c r="DL135" s="24">
        <v>0.1506615</v>
      </c>
      <c r="DM135" s="24">
        <v>0.16164729999999999</v>
      </c>
      <c r="DN135" s="24">
        <v>0.1450872</v>
      </c>
      <c r="DO135" s="24">
        <v>0.10681939999999999</v>
      </c>
      <c r="DP135" s="24">
        <v>7.7220700000000003E-2</v>
      </c>
      <c r="DQ135" s="24">
        <v>5.8769399999999999E-2</v>
      </c>
      <c r="DR135" s="24">
        <v>3.8665699999999997E-2</v>
      </c>
      <c r="DS135" s="24">
        <v>7.5076000000000004E-2</v>
      </c>
      <c r="DT135" s="24">
        <v>3.4842499999999998E-2</v>
      </c>
      <c r="DU135" s="24">
        <v>-1.20876E-2</v>
      </c>
      <c r="DV135" s="24">
        <v>-3.5952400000000002E-2</v>
      </c>
      <c r="DW135" s="24">
        <v>-1.12195E-2</v>
      </c>
      <c r="DX135" s="24">
        <v>-3.4457799999999997E-2</v>
      </c>
      <c r="DY135" s="24">
        <v>-1.35599E-2</v>
      </c>
      <c r="DZ135" s="24">
        <v>-1.8413300000000001E-2</v>
      </c>
      <c r="EA135" s="24">
        <v>-2.41275E-2</v>
      </c>
      <c r="EB135" s="24">
        <v>-9.5008000000000002E-3</v>
      </c>
      <c r="EC135" s="24">
        <v>4.7162700000000002E-2</v>
      </c>
      <c r="ED135" s="24">
        <v>5.5184799999999999E-2</v>
      </c>
      <c r="EE135" s="24">
        <v>9.3037700000000001E-2</v>
      </c>
      <c r="EF135" s="24">
        <v>0.1225421</v>
      </c>
      <c r="EG135" s="24">
        <v>0.1406056</v>
      </c>
      <c r="EH135" s="24">
        <v>0.21161679999999999</v>
      </c>
      <c r="EI135" s="24">
        <v>0.191714</v>
      </c>
      <c r="EJ135" s="24">
        <v>0.18332419999999999</v>
      </c>
      <c r="EK135" s="24">
        <v>0.1964069</v>
      </c>
      <c r="EL135" s="24">
        <v>0.17947569999999999</v>
      </c>
      <c r="EM135" s="24">
        <v>0.14179910000000001</v>
      </c>
      <c r="EN135" s="24">
        <v>0.1112341</v>
      </c>
      <c r="EO135" s="24">
        <v>9.4018400000000002E-2</v>
      </c>
      <c r="EP135" s="24">
        <v>7.5227199999999994E-2</v>
      </c>
      <c r="EQ135" s="24">
        <v>0.1107544</v>
      </c>
      <c r="ER135" s="24">
        <v>6.8448099999999998E-2</v>
      </c>
      <c r="ES135" s="24">
        <v>1.91442E-2</v>
      </c>
      <c r="ET135" s="24">
        <v>-7.6245000000000002E-3</v>
      </c>
      <c r="EU135" s="24">
        <v>58.479329999999997</v>
      </c>
      <c r="EV135" s="24">
        <v>57.886029999999998</v>
      </c>
      <c r="EW135" s="24">
        <v>56.157539999999997</v>
      </c>
      <c r="EX135" s="24">
        <v>56.660339999999998</v>
      </c>
      <c r="EY135" s="24">
        <v>55.429049999999997</v>
      </c>
      <c r="EZ135" s="24">
        <v>55.528489999999998</v>
      </c>
      <c r="FA135" s="24">
        <v>53.823459999999997</v>
      </c>
      <c r="FB135" s="24">
        <v>55.071510000000004</v>
      </c>
      <c r="FC135" s="24">
        <v>60.328490000000002</v>
      </c>
      <c r="FD135" s="24">
        <v>65.986599999999996</v>
      </c>
      <c r="FE135" s="24">
        <v>70.815640000000002</v>
      </c>
      <c r="FF135" s="24">
        <v>75.432400000000001</v>
      </c>
      <c r="FG135" s="24">
        <v>73.532960000000003</v>
      </c>
      <c r="FH135" s="24">
        <v>74.407820000000001</v>
      </c>
      <c r="FI135" s="24">
        <v>77.341899999999995</v>
      </c>
      <c r="FJ135" s="24">
        <v>76.889390000000006</v>
      </c>
      <c r="FK135" s="24">
        <v>75.770949999999999</v>
      </c>
      <c r="FL135" s="24">
        <v>74.158659999999998</v>
      </c>
      <c r="FM135" s="24">
        <v>72.724019999999996</v>
      </c>
      <c r="FN135" s="24">
        <v>68.098330000000004</v>
      </c>
      <c r="FO135" s="24">
        <v>65.328490000000002</v>
      </c>
      <c r="FP135" s="24">
        <v>62.735199999999999</v>
      </c>
      <c r="FQ135" s="24">
        <v>61.381</v>
      </c>
      <c r="FR135" s="24">
        <v>60.795529999999999</v>
      </c>
      <c r="FS135" s="24">
        <v>0.57272089999999998</v>
      </c>
      <c r="FT135" s="24">
        <v>2.5954000000000001E-2</v>
      </c>
      <c r="FU135" s="24">
        <v>3.6445400000000003E-2</v>
      </c>
    </row>
    <row r="136" spans="1:177" x14ac:dyDescent="0.2">
      <c r="A136" s="14" t="s">
        <v>228</v>
      </c>
      <c r="B136" s="14" t="s">
        <v>0</v>
      </c>
      <c r="C136" s="14" t="s">
        <v>225</v>
      </c>
      <c r="D136" s="36" t="s">
        <v>248</v>
      </c>
      <c r="E136" s="25" t="s">
        <v>221</v>
      </c>
      <c r="F136" s="25">
        <v>1657</v>
      </c>
      <c r="G136" s="24">
        <v>1.0153779999999999</v>
      </c>
      <c r="H136" s="24">
        <v>0.94464890000000001</v>
      </c>
      <c r="I136" s="24">
        <v>0.87626400000000004</v>
      </c>
      <c r="J136" s="24">
        <v>0.85106269999999995</v>
      </c>
      <c r="K136" s="24">
        <v>0.86882470000000001</v>
      </c>
      <c r="L136" s="24">
        <v>0.93310579999999999</v>
      </c>
      <c r="M136" s="24">
        <v>1.075877</v>
      </c>
      <c r="N136" s="24">
        <v>1.081029</v>
      </c>
      <c r="O136" s="24">
        <v>1.012837</v>
      </c>
      <c r="P136" s="24">
        <v>1.0027159999999999</v>
      </c>
      <c r="Q136" s="24">
        <v>0.92681800000000003</v>
      </c>
      <c r="R136" s="24">
        <v>0.98957569999999995</v>
      </c>
      <c r="S136" s="24">
        <v>0.9735473</v>
      </c>
      <c r="T136" s="24">
        <v>1.007738</v>
      </c>
      <c r="U136" s="24">
        <v>0.99906119999999998</v>
      </c>
      <c r="V136" s="24">
        <v>1.0075750000000001</v>
      </c>
      <c r="W136" s="24">
        <v>1.1514869999999999</v>
      </c>
      <c r="X136" s="24">
        <v>1.3022119999999999</v>
      </c>
      <c r="Y136" s="24">
        <v>1.4360189999999999</v>
      </c>
      <c r="Z136" s="24">
        <v>1.6346240000000001</v>
      </c>
      <c r="AA136" s="24">
        <v>1.730739</v>
      </c>
      <c r="AB136" s="24">
        <v>1.548089</v>
      </c>
      <c r="AC136" s="24">
        <v>1.3963749999999999</v>
      </c>
      <c r="AD136" s="24">
        <v>1.2049570000000001</v>
      </c>
      <c r="AE136" s="24">
        <v>-5.4441999999999997E-2</v>
      </c>
      <c r="AF136" s="24">
        <v>-3.2238599999999999E-2</v>
      </c>
      <c r="AG136" s="24">
        <v>-3.0530700000000001E-2</v>
      </c>
      <c r="AH136" s="24">
        <v>-4.1170600000000002E-2</v>
      </c>
      <c r="AI136" s="24">
        <v>-1.45066E-2</v>
      </c>
      <c r="AJ136" s="24">
        <v>-3.2148299999999998E-2</v>
      </c>
      <c r="AK136" s="24">
        <v>-2.3701900000000001E-2</v>
      </c>
      <c r="AL136" s="24">
        <v>1.6821300000000001E-2</v>
      </c>
      <c r="AM136" s="24">
        <v>4.12533E-2</v>
      </c>
      <c r="AN136" s="24">
        <v>5.8669800000000001E-2</v>
      </c>
      <c r="AO136" s="24">
        <v>-1.46702E-2</v>
      </c>
      <c r="AP136" s="24">
        <v>1.8111800000000001E-2</v>
      </c>
      <c r="AQ136" s="24">
        <v>-3.09205E-2</v>
      </c>
      <c r="AR136" s="24">
        <v>2.2493300000000001E-2</v>
      </c>
      <c r="AS136" s="24">
        <v>-2.9718999999999999E-2</v>
      </c>
      <c r="AT136" s="24">
        <v>-1.6736399999999999E-2</v>
      </c>
      <c r="AU136" s="24">
        <v>2.5791399999999999E-2</v>
      </c>
      <c r="AV136" s="24">
        <v>2.51954E-2</v>
      </c>
      <c r="AW136" s="24">
        <v>-2.1786099999999999E-2</v>
      </c>
      <c r="AX136" s="24">
        <v>1.28982E-2</v>
      </c>
      <c r="AY136" s="24">
        <v>2.7005500000000002E-2</v>
      </c>
      <c r="AZ136" s="24">
        <v>-1.1593600000000001E-2</v>
      </c>
      <c r="BA136" s="24">
        <v>-2.2382999999999999E-3</v>
      </c>
      <c r="BB136" s="24">
        <v>-3.04158E-2</v>
      </c>
      <c r="BC136" s="24">
        <v>-2.8344399999999999E-2</v>
      </c>
      <c r="BD136" s="24">
        <v>-6.5002000000000002E-3</v>
      </c>
      <c r="BE136" s="24">
        <v>-5.7314999999999996E-3</v>
      </c>
      <c r="BF136" s="24">
        <v>-1.6360599999999999E-2</v>
      </c>
      <c r="BG136" s="24">
        <v>1.1336300000000001E-2</v>
      </c>
      <c r="BH136" s="24">
        <v>-5.2113999999999997E-3</v>
      </c>
      <c r="BI136" s="24">
        <v>3.6364000000000001E-3</v>
      </c>
      <c r="BJ136" s="24">
        <v>4.3100600000000003E-2</v>
      </c>
      <c r="BK136" s="24">
        <v>6.5614699999999998E-2</v>
      </c>
      <c r="BL136" s="24">
        <v>8.2759600000000003E-2</v>
      </c>
      <c r="BM136" s="24">
        <v>1.0756699999999999E-2</v>
      </c>
      <c r="BN136" s="24">
        <v>4.2402299999999997E-2</v>
      </c>
      <c r="BO136" s="24">
        <v>-7.6879000000000001E-3</v>
      </c>
      <c r="BP136" s="24">
        <v>4.6143900000000002E-2</v>
      </c>
      <c r="BQ136" s="24">
        <v>-5.3331000000000003E-3</v>
      </c>
      <c r="BR136" s="24">
        <v>8.7586999999999995E-3</v>
      </c>
      <c r="BS136" s="24">
        <v>5.3264199999999998E-2</v>
      </c>
      <c r="BT136" s="24">
        <v>5.4290699999999997E-2</v>
      </c>
      <c r="BU136" s="24">
        <v>9.6416000000000002E-3</v>
      </c>
      <c r="BV136" s="24">
        <v>4.4030399999999997E-2</v>
      </c>
      <c r="BW136" s="24">
        <v>5.7204400000000002E-2</v>
      </c>
      <c r="BX136" s="24">
        <v>1.70248E-2</v>
      </c>
      <c r="BY136" s="24">
        <v>2.50762E-2</v>
      </c>
      <c r="BZ136" s="24">
        <v>-1.6938000000000001E-3</v>
      </c>
      <c r="CA136" s="24">
        <v>-1.02693E-2</v>
      </c>
      <c r="CB136" s="24">
        <v>1.13262E-2</v>
      </c>
      <c r="CC136" s="24">
        <v>1.14444E-2</v>
      </c>
      <c r="CD136" s="24">
        <v>8.2269999999999999E-4</v>
      </c>
      <c r="CE136" s="24">
        <v>2.9235000000000001E-2</v>
      </c>
      <c r="CF136" s="24">
        <v>1.3445E-2</v>
      </c>
      <c r="CG136" s="24">
        <v>2.2570799999999999E-2</v>
      </c>
      <c r="CH136" s="24">
        <v>6.1301500000000002E-2</v>
      </c>
      <c r="CI136" s="24">
        <v>8.2487400000000002E-2</v>
      </c>
      <c r="CJ136" s="24">
        <v>9.9444199999999996E-2</v>
      </c>
      <c r="CK136" s="24">
        <v>2.8367300000000002E-2</v>
      </c>
      <c r="CL136" s="24">
        <v>5.9225800000000002E-2</v>
      </c>
      <c r="CM136" s="24">
        <v>8.4030000000000007E-3</v>
      </c>
      <c r="CN136" s="24">
        <v>6.2524300000000005E-2</v>
      </c>
      <c r="CO136" s="24">
        <v>1.1556500000000001E-2</v>
      </c>
      <c r="CP136" s="24">
        <v>2.6416499999999999E-2</v>
      </c>
      <c r="CQ136" s="24">
        <v>7.2291800000000003E-2</v>
      </c>
      <c r="CR136" s="24">
        <v>7.4442099999999997E-2</v>
      </c>
      <c r="CS136" s="24">
        <v>3.1408199999999997E-2</v>
      </c>
      <c r="CT136" s="24">
        <v>6.5592399999999995E-2</v>
      </c>
      <c r="CU136" s="24">
        <v>7.8120099999999998E-2</v>
      </c>
      <c r="CV136" s="24">
        <v>3.6845799999999998E-2</v>
      </c>
      <c r="CW136" s="24">
        <v>4.3994100000000001E-2</v>
      </c>
      <c r="CX136" s="24">
        <v>1.81989E-2</v>
      </c>
      <c r="CY136" s="24">
        <v>7.8059000000000002E-3</v>
      </c>
      <c r="CZ136" s="24">
        <v>2.9152500000000001E-2</v>
      </c>
      <c r="DA136" s="24">
        <v>2.8620199999999998E-2</v>
      </c>
      <c r="DB136" s="24">
        <v>1.8006100000000001E-2</v>
      </c>
      <c r="DC136" s="24">
        <v>4.7133700000000001E-2</v>
      </c>
      <c r="DD136" s="24">
        <v>3.2101400000000002E-2</v>
      </c>
      <c r="DE136" s="24">
        <v>4.1505300000000002E-2</v>
      </c>
      <c r="DF136" s="24">
        <v>7.9502400000000001E-2</v>
      </c>
      <c r="DG136" s="24">
        <v>9.9360000000000004E-2</v>
      </c>
      <c r="DH136" s="24">
        <v>0.1161288</v>
      </c>
      <c r="DI136" s="24">
        <v>4.5977799999999999E-2</v>
      </c>
      <c r="DJ136" s="24">
        <v>7.6049400000000003E-2</v>
      </c>
      <c r="DK136" s="24">
        <v>2.4493899999999999E-2</v>
      </c>
      <c r="DL136" s="24">
        <v>7.8904699999999994E-2</v>
      </c>
      <c r="DM136" s="24">
        <v>2.8446099999999998E-2</v>
      </c>
      <c r="DN136" s="24">
        <v>4.40744E-2</v>
      </c>
      <c r="DO136" s="24">
        <v>9.1319300000000006E-2</v>
      </c>
      <c r="DP136" s="24">
        <v>9.4593399999999994E-2</v>
      </c>
      <c r="DQ136" s="24">
        <v>5.3174899999999997E-2</v>
      </c>
      <c r="DR136" s="24">
        <v>8.7154499999999996E-2</v>
      </c>
      <c r="DS136" s="24">
        <v>9.9035700000000004E-2</v>
      </c>
      <c r="DT136" s="24">
        <v>5.6666899999999999E-2</v>
      </c>
      <c r="DU136" s="24">
        <v>6.2912099999999999E-2</v>
      </c>
      <c r="DV136" s="24">
        <v>3.8091699999999999E-2</v>
      </c>
      <c r="DW136" s="24">
        <v>3.3903500000000003E-2</v>
      </c>
      <c r="DX136" s="24">
        <v>5.4890899999999999E-2</v>
      </c>
      <c r="DY136" s="24">
        <v>5.3419500000000002E-2</v>
      </c>
      <c r="DZ136" s="24">
        <v>4.2816100000000003E-2</v>
      </c>
      <c r="EA136" s="24">
        <v>7.2976600000000003E-2</v>
      </c>
      <c r="EB136" s="24">
        <v>5.9038300000000002E-2</v>
      </c>
      <c r="EC136" s="24">
        <v>6.8843600000000005E-2</v>
      </c>
      <c r="ED136" s="24">
        <v>0.10578170000000001</v>
      </c>
      <c r="EE136" s="24">
        <v>0.1237214</v>
      </c>
      <c r="EF136" s="24">
        <v>0.1402186</v>
      </c>
      <c r="EG136" s="24">
        <v>7.1404700000000002E-2</v>
      </c>
      <c r="EH136" s="24">
        <v>0.1003399</v>
      </c>
      <c r="EI136" s="24">
        <v>4.7726600000000001E-2</v>
      </c>
      <c r="EJ136" s="24">
        <v>0.1025553</v>
      </c>
      <c r="EK136" s="24">
        <v>5.2831900000000001E-2</v>
      </c>
      <c r="EL136" s="24">
        <v>6.9569500000000006E-2</v>
      </c>
      <c r="EM136" s="24">
        <v>0.1187921</v>
      </c>
      <c r="EN136" s="24">
        <v>0.1236888</v>
      </c>
      <c r="EO136" s="24">
        <v>8.4602499999999997E-2</v>
      </c>
      <c r="EP136" s="24">
        <v>0.11828660000000001</v>
      </c>
      <c r="EQ136" s="24">
        <v>0.12923460000000001</v>
      </c>
      <c r="ER136" s="24">
        <v>8.5285299999999994E-2</v>
      </c>
      <c r="ES136" s="24">
        <v>9.0226600000000004E-2</v>
      </c>
      <c r="ET136" s="24">
        <v>6.6813700000000004E-2</v>
      </c>
      <c r="EU136" s="24">
        <v>55.216850000000001</v>
      </c>
      <c r="EV136" s="24">
        <v>53.978160000000003</v>
      </c>
      <c r="EW136" s="24">
        <v>52.705150000000003</v>
      </c>
      <c r="EX136" s="24">
        <v>52.631819999999998</v>
      </c>
      <c r="EY136" s="24">
        <v>53.032760000000003</v>
      </c>
      <c r="EZ136" s="24">
        <v>51.851799999999997</v>
      </c>
      <c r="FA136" s="24">
        <v>51.95008</v>
      </c>
      <c r="FB136" s="24">
        <v>51.006239999999998</v>
      </c>
      <c r="FC136" s="24">
        <v>56.831510000000002</v>
      </c>
      <c r="FD136" s="24">
        <v>64.942279999999997</v>
      </c>
      <c r="FE136" s="24">
        <v>70.87988</v>
      </c>
      <c r="FF136" s="24">
        <v>76.976600000000005</v>
      </c>
      <c r="FG136" s="24">
        <v>77.734790000000004</v>
      </c>
      <c r="FH136" s="24">
        <v>78.858029999999999</v>
      </c>
      <c r="FI136" s="24">
        <v>80.25273</v>
      </c>
      <c r="FJ136" s="24">
        <v>79.939160000000001</v>
      </c>
      <c r="FK136" s="24">
        <v>79.44462</v>
      </c>
      <c r="FL136" s="24">
        <v>76.627139999999997</v>
      </c>
      <c r="FM136" s="24">
        <v>74.882999999999996</v>
      </c>
      <c r="FN136" s="24">
        <v>69.630260000000007</v>
      </c>
      <c r="FO136" s="24">
        <v>66.539779999999993</v>
      </c>
      <c r="FP136" s="24">
        <v>63.468020000000003</v>
      </c>
      <c r="FQ136" s="24">
        <v>59.502339999999997</v>
      </c>
      <c r="FR136" s="24">
        <v>58.436819999999997</v>
      </c>
      <c r="FS136" s="24">
        <v>0.53140080000000001</v>
      </c>
      <c r="FT136" s="24">
        <v>2.1688700000000002E-2</v>
      </c>
      <c r="FU136" s="24">
        <v>3.11466E-2</v>
      </c>
    </row>
    <row r="137" spans="1:177" x14ac:dyDescent="0.2">
      <c r="A137" s="14" t="s">
        <v>228</v>
      </c>
      <c r="B137" s="14" t="s">
        <v>0</v>
      </c>
      <c r="C137" s="14" t="s">
        <v>225</v>
      </c>
      <c r="D137" s="36" t="s">
        <v>249</v>
      </c>
      <c r="E137" s="25" t="s">
        <v>219</v>
      </c>
      <c r="F137" s="25">
        <v>4984</v>
      </c>
      <c r="G137" s="24">
        <v>4.8502429999999999</v>
      </c>
      <c r="H137" s="24">
        <v>4.2053399999999996</v>
      </c>
      <c r="I137" s="24">
        <v>3.7154259999999999</v>
      </c>
      <c r="J137" s="24">
        <v>3.497865</v>
      </c>
      <c r="K137" s="24">
        <v>3.38571</v>
      </c>
      <c r="L137" s="24">
        <v>3.5622229999999999</v>
      </c>
      <c r="M137" s="24">
        <v>3.8561350000000001</v>
      </c>
      <c r="N137" s="24">
        <v>3.9600270000000002</v>
      </c>
      <c r="O137" s="24">
        <v>3.9574790000000002</v>
      </c>
      <c r="P137" s="24">
        <v>4.2148919999999999</v>
      </c>
      <c r="Q137" s="24">
        <v>4.7666680000000001</v>
      </c>
      <c r="R137" s="24">
        <v>5.5737519999999998</v>
      </c>
      <c r="S137" s="24">
        <v>6.4338879999999996</v>
      </c>
      <c r="T137" s="24">
        <v>7.3458420000000002</v>
      </c>
      <c r="U137" s="24">
        <v>7.8996680000000001</v>
      </c>
      <c r="V137" s="24">
        <v>8.5643750000000001</v>
      </c>
      <c r="W137" s="24">
        <v>9.1103830000000006</v>
      </c>
      <c r="X137" s="24">
        <v>9.2412100000000006</v>
      </c>
      <c r="Y137" s="24">
        <v>8.8114139999999992</v>
      </c>
      <c r="Z137" s="24">
        <v>8.7264040000000005</v>
      </c>
      <c r="AA137" s="24">
        <v>8.5430550000000007</v>
      </c>
      <c r="AB137" s="24">
        <v>8.0337999999999994</v>
      </c>
      <c r="AC137" s="24">
        <v>6.9892690000000002</v>
      </c>
      <c r="AD137" s="24">
        <v>5.8025770000000003</v>
      </c>
      <c r="AE137" s="24">
        <v>-0.54447159999999994</v>
      </c>
      <c r="AF137" s="24">
        <v>-0.49254959999999998</v>
      </c>
      <c r="AG137" s="24">
        <v>-0.34734670000000001</v>
      </c>
      <c r="AH137" s="24">
        <v>-0.30817640000000002</v>
      </c>
      <c r="AI137" s="24">
        <v>-0.2064212</v>
      </c>
      <c r="AJ137" s="24">
        <v>-0.1117397</v>
      </c>
      <c r="AK137" s="24">
        <v>4.7740400000000002E-2</v>
      </c>
      <c r="AL137" s="24">
        <v>1.31264E-2</v>
      </c>
      <c r="AM137" s="24">
        <v>5.2141E-2</v>
      </c>
      <c r="AN137" s="24">
        <v>9.5456799999999994E-2</v>
      </c>
      <c r="AO137" s="24">
        <v>0.1802725</v>
      </c>
      <c r="AP137" s="24">
        <v>0.51216660000000003</v>
      </c>
      <c r="AQ137" s="24">
        <v>0.60675840000000003</v>
      </c>
      <c r="AR137" s="24">
        <v>0.73867210000000005</v>
      </c>
      <c r="AS137" s="24">
        <v>0.78954670000000005</v>
      </c>
      <c r="AT137" s="24">
        <v>0.75068409999999997</v>
      </c>
      <c r="AU137" s="24">
        <v>0.90581650000000002</v>
      </c>
      <c r="AV137" s="24">
        <v>0.85990409999999995</v>
      </c>
      <c r="AW137" s="24">
        <v>0.13296820000000001</v>
      </c>
      <c r="AX137" s="24">
        <v>8.2641599999999996E-2</v>
      </c>
      <c r="AY137" s="24">
        <v>1.4386899999999999E-2</v>
      </c>
      <c r="AZ137" s="24">
        <v>-6.5937499999999996E-2</v>
      </c>
      <c r="BA137" s="24">
        <v>-0.1600232</v>
      </c>
      <c r="BB137" s="24">
        <v>-0.30293189999999998</v>
      </c>
      <c r="BC137" s="24">
        <v>-0.47164159999999999</v>
      </c>
      <c r="BD137" s="24">
        <v>-0.42936649999999998</v>
      </c>
      <c r="BE137" s="24">
        <v>-0.29416059999999999</v>
      </c>
      <c r="BF137" s="24">
        <v>-0.258052</v>
      </c>
      <c r="BG137" s="24">
        <v>-0.16033</v>
      </c>
      <c r="BH137" s="24">
        <v>-6.7585699999999999E-2</v>
      </c>
      <c r="BI137" s="24">
        <v>8.7966199999999994E-2</v>
      </c>
      <c r="BJ137" s="24">
        <v>5.4731399999999999E-2</v>
      </c>
      <c r="BK137" s="24">
        <v>9.8958099999999993E-2</v>
      </c>
      <c r="BL137" s="24">
        <v>0.1469512</v>
      </c>
      <c r="BM137" s="24">
        <v>0.23834140000000001</v>
      </c>
      <c r="BN137" s="24">
        <v>0.57714920000000003</v>
      </c>
      <c r="BO137" s="24">
        <v>0.67701909999999998</v>
      </c>
      <c r="BP137" s="24">
        <v>0.81419920000000001</v>
      </c>
      <c r="BQ137" s="24">
        <v>0.86701030000000001</v>
      </c>
      <c r="BR137" s="24">
        <v>0.83353999999999995</v>
      </c>
      <c r="BS137" s="24">
        <v>0.99041159999999995</v>
      </c>
      <c r="BT137" s="24">
        <v>0.94317669999999998</v>
      </c>
      <c r="BU137" s="24">
        <v>0.21641920000000001</v>
      </c>
      <c r="BV137" s="24">
        <v>0.1633666</v>
      </c>
      <c r="BW137" s="24">
        <v>9.4283099999999995E-2</v>
      </c>
      <c r="BX137" s="24">
        <v>1.04256E-2</v>
      </c>
      <c r="BY137" s="24">
        <v>-9.0430499999999997E-2</v>
      </c>
      <c r="BZ137" s="24">
        <v>-0.23894299999999999</v>
      </c>
      <c r="CA137" s="24">
        <v>-0.42119980000000001</v>
      </c>
      <c r="CB137" s="24">
        <v>-0.38560610000000001</v>
      </c>
      <c r="CC137" s="24">
        <v>-0.257324</v>
      </c>
      <c r="CD137" s="24">
        <v>-0.22333600000000001</v>
      </c>
      <c r="CE137" s="24">
        <v>-0.1284074</v>
      </c>
      <c r="CF137" s="24">
        <v>-3.7004799999999997E-2</v>
      </c>
      <c r="CG137" s="24">
        <v>0.1158265</v>
      </c>
      <c r="CH137" s="24">
        <v>8.3546999999999996E-2</v>
      </c>
      <c r="CI137" s="24">
        <v>0.13138349999999999</v>
      </c>
      <c r="CJ137" s="24">
        <v>0.1826161</v>
      </c>
      <c r="CK137" s="24">
        <v>0.27855970000000002</v>
      </c>
      <c r="CL137" s="24">
        <v>0.62215600000000004</v>
      </c>
      <c r="CM137" s="24">
        <v>0.72568149999999998</v>
      </c>
      <c r="CN137" s="24">
        <v>0.86650910000000003</v>
      </c>
      <c r="CO137" s="24">
        <v>0.92066130000000002</v>
      </c>
      <c r="CP137" s="24">
        <v>0.89092579999999999</v>
      </c>
      <c r="CQ137" s="24">
        <v>1.049002</v>
      </c>
      <c r="CR137" s="24">
        <v>1.0008509999999999</v>
      </c>
      <c r="CS137" s="24">
        <v>0.27421719999999999</v>
      </c>
      <c r="CT137" s="24">
        <v>0.21927650000000001</v>
      </c>
      <c r="CU137" s="24">
        <v>0.1496191</v>
      </c>
      <c r="CV137" s="24">
        <v>6.3314400000000007E-2</v>
      </c>
      <c r="CW137" s="24">
        <v>-4.2230799999999999E-2</v>
      </c>
      <c r="CX137" s="24">
        <v>-0.19462450000000001</v>
      </c>
      <c r="CY137" s="24">
        <v>-0.37075799999999998</v>
      </c>
      <c r="CZ137" s="24">
        <v>-0.34184569999999997</v>
      </c>
      <c r="DA137" s="24">
        <v>-0.2204875</v>
      </c>
      <c r="DB137" s="24">
        <v>-0.18862000000000001</v>
      </c>
      <c r="DC137" s="24">
        <v>-9.6484799999999996E-2</v>
      </c>
      <c r="DD137" s="24">
        <v>-6.4238000000000003E-3</v>
      </c>
      <c r="DE137" s="24">
        <v>0.1436868</v>
      </c>
      <c r="DF137" s="24">
        <v>0.1123625</v>
      </c>
      <c r="DG137" s="24">
        <v>0.16380890000000001</v>
      </c>
      <c r="DH137" s="24">
        <v>0.2182809</v>
      </c>
      <c r="DI137" s="24">
        <v>0.31877810000000001</v>
      </c>
      <c r="DJ137" s="24">
        <v>0.66716279999999994</v>
      </c>
      <c r="DK137" s="24">
        <v>0.77434380000000003</v>
      </c>
      <c r="DL137" s="24">
        <v>0.91881900000000005</v>
      </c>
      <c r="DM137" s="24">
        <v>0.97431239999999997</v>
      </c>
      <c r="DN137" s="24">
        <v>0.94831160000000003</v>
      </c>
      <c r="DO137" s="24">
        <v>1.1075919999999999</v>
      </c>
      <c r="DP137" s="24">
        <v>1.0585249999999999</v>
      </c>
      <c r="DQ137" s="24">
        <v>0.33201510000000001</v>
      </c>
      <c r="DR137" s="24">
        <v>0.2751865</v>
      </c>
      <c r="DS137" s="24">
        <v>0.204955</v>
      </c>
      <c r="DT137" s="24">
        <v>0.1162033</v>
      </c>
      <c r="DU137" s="24">
        <v>5.9689000000000001E-3</v>
      </c>
      <c r="DV137" s="24">
        <v>-0.150306</v>
      </c>
      <c r="DW137" s="24">
        <v>-0.29792800000000003</v>
      </c>
      <c r="DX137" s="24">
        <v>-0.27866259999999998</v>
      </c>
      <c r="DY137" s="24">
        <v>-0.16730129999999999</v>
      </c>
      <c r="DZ137" s="24">
        <v>-0.1384956</v>
      </c>
      <c r="EA137" s="24">
        <v>-5.0393599999999997E-2</v>
      </c>
      <c r="EB137" s="24">
        <v>3.7730199999999998E-2</v>
      </c>
      <c r="EC137" s="24">
        <v>0.18391270000000001</v>
      </c>
      <c r="ED137" s="24">
        <v>0.15396750000000001</v>
      </c>
      <c r="EE137" s="24">
        <v>0.21062600000000001</v>
      </c>
      <c r="EF137" s="24">
        <v>0.2697753</v>
      </c>
      <c r="EG137" s="24">
        <v>0.37684699999999999</v>
      </c>
      <c r="EH137" s="24">
        <v>0.7321455</v>
      </c>
      <c r="EI137" s="24">
        <v>0.84460460000000004</v>
      </c>
      <c r="EJ137" s="24">
        <v>0.99434599999999995</v>
      </c>
      <c r="EK137" s="24">
        <v>1.051776</v>
      </c>
      <c r="EL137" s="24">
        <v>1.0311680000000001</v>
      </c>
      <c r="EM137" s="24">
        <v>1.1921870000000001</v>
      </c>
      <c r="EN137" s="24">
        <v>1.1417980000000001</v>
      </c>
      <c r="EO137" s="24">
        <v>0.41546620000000001</v>
      </c>
      <c r="EP137" s="24">
        <v>0.35591149999999999</v>
      </c>
      <c r="EQ137" s="24">
        <v>0.28485129999999997</v>
      </c>
      <c r="ER137" s="24">
        <v>0.1925664</v>
      </c>
      <c r="ES137" s="24">
        <v>7.5561500000000004E-2</v>
      </c>
      <c r="ET137" s="24">
        <v>-8.6317199999999997E-2</v>
      </c>
      <c r="EU137" s="24">
        <v>73.212990000000005</v>
      </c>
      <c r="EV137" s="24">
        <v>71.710329999999999</v>
      </c>
      <c r="EW137" s="24">
        <v>70.744410000000002</v>
      </c>
      <c r="EX137" s="24">
        <v>70.632059999999996</v>
      </c>
      <c r="EY137" s="24">
        <v>70.42971</v>
      </c>
      <c r="EZ137" s="24">
        <v>69.90522</v>
      </c>
      <c r="FA137" s="24">
        <v>69.490949999999998</v>
      </c>
      <c r="FB137" s="24">
        <v>69.495739999999998</v>
      </c>
      <c r="FC137" s="24">
        <v>72.91001</v>
      </c>
      <c r="FD137" s="24">
        <v>78.271569999999997</v>
      </c>
      <c r="FE137" s="24">
        <v>83.718320000000006</v>
      </c>
      <c r="FF137" s="24">
        <v>85.650700000000001</v>
      </c>
      <c r="FG137" s="24">
        <v>87.116079999999997</v>
      </c>
      <c r="FH137" s="24">
        <v>88.425449999999998</v>
      </c>
      <c r="FI137" s="24">
        <v>88.427049999999994</v>
      </c>
      <c r="FJ137" s="24">
        <v>90.023960000000002</v>
      </c>
      <c r="FK137" s="24">
        <v>90.719920000000002</v>
      </c>
      <c r="FL137" s="24">
        <v>88.900959999999998</v>
      </c>
      <c r="FM137" s="24">
        <v>86.023960000000002</v>
      </c>
      <c r="FN137" s="24">
        <v>82.688500000000005</v>
      </c>
      <c r="FO137" s="24">
        <v>78.168800000000005</v>
      </c>
      <c r="FP137" s="24">
        <v>76.227909999999994</v>
      </c>
      <c r="FQ137" s="24">
        <v>74.75985</v>
      </c>
      <c r="FR137" s="24">
        <v>73.908420000000007</v>
      </c>
      <c r="FS137" s="24">
        <v>1.2171650000000001</v>
      </c>
      <c r="FT137" s="24">
        <v>5.3356000000000001E-2</v>
      </c>
      <c r="FU137" s="24">
        <v>8.8638099999999997E-2</v>
      </c>
    </row>
    <row r="138" spans="1:177" x14ac:dyDescent="0.2">
      <c r="A138" s="14" t="s">
        <v>228</v>
      </c>
      <c r="B138" s="14" t="s">
        <v>0</v>
      </c>
      <c r="C138" s="14" t="s">
        <v>225</v>
      </c>
      <c r="D138" s="36" t="s">
        <v>249</v>
      </c>
      <c r="E138" s="25" t="s">
        <v>220</v>
      </c>
      <c r="F138" s="25">
        <v>2882</v>
      </c>
      <c r="G138" s="24">
        <v>2.6143290000000001</v>
      </c>
      <c r="H138" s="24">
        <v>2.25204</v>
      </c>
      <c r="I138" s="24">
        <v>2.0005229999999998</v>
      </c>
      <c r="J138" s="24">
        <v>1.9040459999999999</v>
      </c>
      <c r="K138" s="24">
        <v>1.8026599999999999</v>
      </c>
      <c r="L138" s="24">
        <v>1.8484879999999999</v>
      </c>
      <c r="M138" s="24">
        <v>2.0110160000000001</v>
      </c>
      <c r="N138" s="24">
        <v>2.154007</v>
      </c>
      <c r="O138" s="24">
        <v>2.1625399999999999</v>
      </c>
      <c r="P138" s="24">
        <v>2.2428979999999998</v>
      </c>
      <c r="Q138" s="24">
        <v>2.472826</v>
      </c>
      <c r="R138" s="24">
        <v>2.733695</v>
      </c>
      <c r="S138" s="24">
        <v>3.0850599999999999</v>
      </c>
      <c r="T138" s="24">
        <v>3.570255</v>
      </c>
      <c r="U138" s="24">
        <v>3.823912</v>
      </c>
      <c r="V138" s="24">
        <v>4.1580279999999998</v>
      </c>
      <c r="W138" s="24">
        <v>4.3028700000000004</v>
      </c>
      <c r="X138" s="24">
        <v>4.469951</v>
      </c>
      <c r="Y138" s="24">
        <v>4.3239530000000004</v>
      </c>
      <c r="Z138" s="24">
        <v>4.3590540000000004</v>
      </c>
      <c r="AA138" s="24">
        <v>4.3563939999999999</v>
      </c>
      <c r="AB138" s="24">
        <v>4.2919320000000001</v>
      </c>
      <c r="AC138" s="24">
        <v>3.8217859999999999</v>
      </c>
      <c r="AD138" s="24">
        <v>3.1868310000000002</v>
      </c>
      <c r="AE138" s="24">
        <v>-0.36785889999999999</v>
      </c>
      <c r="AF138" s="24">
        <v>-0.36083510000000002</v>
      </c>
      <c r="AG138" s="24">
        <v>-0.27389089999999999</v>
      </c>
      <c r="AH138" s="24">
        <v>-0.21254819999999999</v>
      </c>
      <c r="AI138" s="24">
        <v>-0.14687529999999999</v>
      </c>
      <c r="AJ138" s="24">
        <v>-9.98859E-2</v>
      </c>
      <c r="AK138" s="24">
        <v>-4.2495900000000003E-2</v>
      </c>
      <c r="AL138" s="24">
        <v>1.04785E-2</v>
      </c>
      <c r="AM138" s="24">
        <v>2.8158099999999998E-2</v>
      </c>
      <c r="AN138" s="24">
        <v>1.225E-4</v>
      </c>
      <c r="AO138" s="24">
        <v>6.64989E-2</v>
      </c>
      <c r="AP138" s="24">
        <v>0.19030150000000001</v>
      </c>
      <c r="AQ138" s="24">
        <v>0.20119390000000001</v>
      </c>
      <c r="AR138" s="24">
        <v>0.2792693</v>
      </c>
      <c r="AS138" s="24">
        <v>0.2664435</v>
      </c>
      <c r="AT138" s="24">
        <v>0.33228210000000002</v>
      </c>
      <c r="AU138" s="24">
        <v>0.37845509999999999</v>
      </c>
      <c r="AV138" s="24">
        <v>0.43738690000000002</v>
      </c>
      <c r="AW138" s="24">
        <v>0.13021720000000001</v>
      </c>
      <c r="AX138" s="24">
        <v>9.6432599999999993E-2</v>
      </c>
      <c r="AY138" s="24">
        <v>2.31349E-2</v>
      </c>
      <c r="AZ138" s="24">
        <v>2.3933599999999999E-2</v>
      </c>
      <c r="BA138" s="24">
        <v>-7.6989500000000002E-2</v>
      </c>
      <c r="BB138" s="24">
        <v>-0.16607379999999999</v>
      </c>
      <c r="BC138" s="24">
        <v>-0.31579259999999998</v>
      </c>
      <c r="BD138" s="24">
        <v>-0.31255070000000001</v>
      </c>
      <c r="BE138" s="24">
        <v>-0.2325064</v>
      </c>
      <c r="BF138" s="24">
        <v>-0.17405399999999999</v>
      </c>
      <c r="BG138" s="24">
        <v>-0.11329400000000001</v>
      </c>
      <c r="BH138" s="24">
        <v>-7.0004800000000006E-2</v>
      </c>
      <c r="BI138" s="24">
        <v>-1.5669099999999998E-2</v>
      </c>
      <c r="BJ138" s="24">
        <v>3.90847E-2</v>
      </c>
      <c r="BK138" s="24">
        <v>6.14694E-2</v>
      </c>
      <c r="BL138" s="24">
        <v>3.7725399999999999E-2</v>
      </c>
      <c r="BM138" s="24">
        <v>0.1067044</v>
      </c>
      <c r="BN138" s="24">
        <v>0.2338065</v>
      </c>
      <c r="BO138" s="24">
        <v>0.2480163</v>
      </c>
      <c r="BP138" s="24">
        <v>0.32803480000000002</v>
      </c>
      <c r="BQ138" s="24">
        <v>0.31672099999999997</v>
      </c>
      <c r="BR138" s="24">
        <v>0.386957</v>
      </c>
      <c r="BS138" s="24">
        <v>0.43477549999999998</v>
      </c>
      <c r="BT138" s="24">
        <v>0.49295299999999997</v>
      </c>
      <c r="BU138" s="24">
        <v>0.18460289999999999</v>
      </c>
      <c r="BV138" s="24">
        <v>0.1507125</v>
      </c>
      <c r="BW138" s="24">
        <v>7.9471899999999998E-2</v>
      </c>
      <c r="BX138" s="24">
        <v>7.9556799999999997E-2</v>
      </c>
      <c r="BY138" s="24">
        <v>-2.6475499999999999E-2</v>
      </c>
      <c r="BZ138" s="24">
        <v>-0.1187602</v>
      </c>
      <c r="CA138" s="24">
        <v>-0.27973160000000002</v>
      </c>
      <c r="CB138" s="24">
        <v>-0.2791091</v>
      </c>
      <c r="CC138" s="24">
        <v>-0.20384360000000001</v>
      </c>
      <c r="CD138" s="24">
        <v>-0.1473931</v>
      </c>
      <c r="CE138" s="24">
        <v>-9.0035699999999996E-2</v>
      </c>
      <c r="CF138" s="24">
        <v>-4.93093E-2</v>
      </c>
      <c r="CG138" s="24">
        <v>2.9112000000000001E-3</v>
      </c>
      <c r="CH138" s="24">
        <v>5.8897199999999997E-2</v>
      </c>
      <c r="CI138" s="24">
        <v>8.4540599999999994E-2</v>
      </c>
      <c r="CJ138" s="24">
        <v>6.3769099999999995E-2</v>
      </c>
      <c r="CK138" s="24">
        <v>0.13455059999999999</v>
      </c>
      <c r="CL138" s="24">
        <v>0.26393800000000001</v>
      </c>
      <c r="CM138" s="24">
        <v>0.28044540000000001</v>
      </c>
      <c r="CN138" s="24">
        <v>0.36180980000000001</v>
      </c>
      <c r="CO138" s="24">
        <v>0.3515431</v>
      </c>
      <c r="CP138" s="24">
        <v>0.4248247</v>
      </c>
      <c r="CQ138" s="24">
        <v>0.47378290000000001</v>
      </c>
      <c r="CR138" s="24">
        <v>0.53143790000000002</v>
      </c>
      <c r="CS138" s="24">
        <v>0.2222703</v>
      </c>
      <c r="CT138" s="24">
        <v>0.18830659999999999</v>
      </c>
      <c r="CU138" s="24">
        <v>0.11849079999999999</v>
      </c>
      <c r="CV138" s="24">
        <v>0.1180813</v>
      </c>
      <c r="CW138" s="24">
        <v>8.5103999999999996E-3</v>
      </c>
      <c r="CX138" s="24">
        <v>-8.5990999999999998E-2</v>
      </c>
      <c r="CY138" s="24">
        <v>-0.24367069999999999</v>
      </c>
      <c r="CZ138" s="24">
        <v>-0.24566750000000001</v>
      </c>
      <c r="DA138" s="24">
        <v>-0.1751808</v>
      </c>
      <c r="DB138" s="24">
        <v>-0.12073209999999999</v>
      </c>
      <c r="DC138" s="24">
        <v>-6.6777400000000001E-2</v>
      </c>
      <c r="DD138" s="24">
        <v>-2.8613699999999999E-2</v>
      </c>
      <c r="DE138" s="24">
        <v>2.1491400000000001E-2</v>
      </c>
      <c r="DF138" s="24">
        <v>7.8709699999999994E-2</v>
      </c>
      <c r="DG138" s="24">
        <v>0.1076119</v>
      </c>
      <c r="DH138" s="24">
        <v>8.9812799999999998E-2</v>
      </c>
      <c r="DI138" s="24">
        <v>0.16239680000000001</v>
      </c>
      <c r="DJ138" s="24">
        <v>0.29406939999999998</v>
      </c>
      <c r="DK138" s="24">
        <v>0.3128744</v>
      </c>
      <c r="DL138" s="24">
        <v>0.39558470000000001</v>
      </c>
      <c r="DM138" s="24">
        <v>0.38636520000000002</v>
      </c>
      <c r="DN138" s="24">
        <v>0.4626924</v>
      </c>
      <c r="DO138" s="24">
        <v>0.51279019999999997</v>
      </c>
      <c r="DP138" s="24">
        <v>0.56992290000000001</v>
      </c>
      <c r="DQ138" s="24">
        <v>0.25993769999999999</v>
      </c>
      <c r="DR138" s="24">
        <v>0.22590070000000001</v>
      </c>
      <c r="DS138" s="24">
        <v>0.1575097</v>
      </c>
      <c r="DT138" s="24">
        <v>0.15660579999999999</v>
      </c>
      <c r="DU138" s="24">
        <v>4.3496199999999999E-2</v>
      </c>
      <c r="DV138" s="24">
        <v>-5.3221699999999997E-2</v>
      </c>
      <c r="DW138" s="24">
        <v>-0.19160430000000001</v>
      </c>
      <c r="DX138" s="24">
        <v>-0.19738310000000001</v>
      </c>
      <c r="DY138" s="24">
        <v>-0.13379630000000001</v>
      </c>
      <c r="DZ138" s="24">
        <v>-8.2238000000000006E-2</v>
      </c>
      <c r="EA138" s="24">
        <v>-3.3196099999999999E-2</v>
      </c>
      <c r="EB138" s="24">
        <v>1.2673000000000001E-3</v>
      </c>
      <c r="EC138" s="24">
        <v>4.8318300000000002E-2</v>
      </c>
      <c r="ED138" s="24">
        <v>0.10731590000000001</v>
      </c>
      <c r="EE138" s="24">
        <v>0.1409231</v>
      </c>
      <c r="EF138" s="24">
        <v>0.12741569999999999</v>
      </c>
      <c r="EG138" s="24">
        <v>0.20260220000000001</v>
      </c>
      <c r="EH138" s="24">
        <v>0.3375744</v>
      </c>
      <c r="EI138" s="24">
        <v>0.35969679999999998</v>
      </c>
      <c r="EJ138" s="24">
        <v>0.44435019999999997</v>
      </c>
      <c r="EK138" s="24">
        <v>0.4366428</v>
      </c>
      <c r="EL138" s="24">
        <v>0.51736740000000003</v>
      </c>
      <c r="EM138" s="24">
        <v>0.56911060000000002</v>
      </c>
      <c r="EN138" s="24">
        <v>0.62548890000000001</v>
      </c>
      <c r="EO138" s="24">
        <v>0.31432349999999998</v>
      </c>
      <c r="EP138" s="24">
        <v>0.2801805</v>
      </c>
      <c r="EQ138" s="24">
        <v>0.2138467</v>
      </c>
      <c r="ER138" s="24">
        <v>0.212229</v>
      </c>
      <c r="ES138" s="24">
        <v>9.4010200000000002E-2</v>
      </c>
      <c r="ET138" s="24">
        <v>-5.9081000000000003E-3</v>
      </c>
      <c r="EU138" s="24">
        <v>72.654049999999998</v>
      </c>
      <c r="EV138" s="24">
        <v>71.629729999999995</v>
      </c>
      <c r="EW138" s="24">
        <v>70.637839999999997</v>
      </c>
      <c r="EX138" s="24">
        <v>70.709909999999994</v>
      </c>
      <c r="EY138" s="24">
        <v>70.619820000000004</v>
      </c>
      <c r="EZ138" s="24">
        <v>69.987390000000005</v>
      </c>
      <c r="FA138" s="24">
        <v>69.561260000000004</v>
      </c>
      <c r="FB138" s="24">
        <v>69.521619999999999</v>
      </c>
      <c r="FC138" s="24">
        <v>72.294589999999999</v>
      </c>
      <c r="FD138" s="24">
        <v>76.893690000000007</v>
      </c>
      <c r="FE138" s="24">
        <v>81.981080000000006</v>
      </c>
      <c r="FF138" s="24">
        <v>83.185590000000005</v>
      </c>
      <c r="FG138" s="24">
        <v>83.997299999999996</v>
      </c>
      <c r="FH138" s="24">
        <v>85.53783</v>
      </c>
      <c r="FI138" s="24">
        <v>85.581990000000005</v>
      </c>
      <c r="FJ138" s="24">
        <v>87.577479999999994</v>
      </c>
      <c r="FK138" s="24">
        <v>88.172070000000005</v>
      </c>
      <c r="FL138" s="24">
        <v>86.515309999999999</v>
      </c>
      <c r="FM138" s="24">
        <v>84.054950000000005</v>
      </c>
      <c r="FN138" s="24">
        <v>80.709010000000006</v>
      </c>
      <c r="FO138" s="24">
        <v>76.900000000000006</v>
      </c>
      <c r="FP138" s="24">
        <v>75.045940000000002</v>
      </c>
      <c r="FQ138" s="24">
        <v>74.268469999999994</v>
      </c>
      <c r="FR138" s="24">
        <v>73.269369999999995</v>
      </c>
      <c r="FS138" s="24">
        <v>0.81414540000000002</v>
      </c>
      <c r="FT138" s="24">
        <v>3.6137700000000002E-2</v>
      </c>
      <c r="FU138" s="24">
        <v>5.8404200000000003E-2</v>
      </c>
    </row>
    <row r="139" spans="1:177" x14ac:dyDescent="0.2">
      <c r="A139" s="14" t="s">
        <v>228</v>
      </c>
      <c r="B139" s="14" t="s">
        <v>0</v>
      </c>
      <c r="C139" s="14" t="s">
        <v>225</v>
      </c>
      <c r="D139" s="36" t="s">
        <v>249</v>
      </c>
      <c r="E139" s="25" t="s">
        <v>221</v>
      </c>
      <c r="F139" s="25">
        <v>2102</v>
      </c>
      <c r="G139" s="24">
        <v>2.2945920000000002</v>
      </c>
      <c r="H139" s="24">
        <v>1.989873</v>
      </c>
      <c r="I139" s="24">
        <v>1.742964</v>
      </c>
      <c r="J139" s="24">
        <v>1.619505</v>
      </c>
      <c r="K139" s="24">
        <v>1.598452</v>
      </c>
      <c r="L139" s="24">
        <v>1.724656</v>
      </c>
      <c r="M139" s="24">
        <v>1.849005</v>
      </c>
      <c r="N139" s="24">
        <v>1.805655</v>
      </c>
      <c r="O139" s="24">
        <v>1.783541</v>
      </c>
      <c r="P139" s="24">
        <v>1.949627</v>
      </c>
      <c r="Q139" s="24">
        <v>2.2543350000000002</v>
      </c>
      <c r="R139" s="24">
        <v>2.7384210000000002</v>
      </c>
      <c r="S139" s="24">
        <v>3.230086</v>
      </c>
      <c r="T139" s="24">
        <v>3.619326</v>
      </c>
      <c r="U139" s="24">
        <v>3.9282650000000001</v>
      </c>
      <c r="V139" s="24">
        <v>4.2775670000000003</v>
      </c>
      <c r="W139" s="24">
        <v>4.6671550000000002</v>
      </c>
      <c r="X139" s="24">
        <v>4.6670309999999997</v>
      </c>
      <c r="Y139" s="24">
        <v>4.4848109999999997</v>
      </c>
      <c r="Z139" s="24">
        <v>4.3791359999999999</v>
      </c>
      <c r="AA139" s="24">
        <v>4.1957449999999996</v>
      </c>
      <c r="AB139" s="24">
        <v>3.7433860000000001</v>
      </c>
      <c r="AC139" s="24">
        <v>3.1771050000000001</v>
      </c>
      <c r="AD139" s="24">
        <v>2.6438619999999999</v>
      </c>
      <c r="AE139" s="24">
        <v>-0.17759349999999999</v>
      </c>
      <c r="AF139" s="24">
        <v>-0.14557929999999999</v>
      </c>
      <c r="AG139" s="24">
        <v>-8.6907700000000004E-2</v>
      </c>
      <c r="AH139" s="24">
        <v>-0.1100739</v>
      </c>
      <c r="AI139" s="24">
        <v>-8.4293400000000004E-2</v>
      </c>
      <c r="AJ139" s="24">
        <v>-4.22815E-2</v>
      </c>
      <c r="AK139" s="24">
        <v>5.7176699999999997E-2</v>
      </c>
      <c r="AL139" s="24">
        <v>-3.5062299999999998E-2</v>
      </c>
      <c r="AM139" s="24">
        <v>-2.7683099999999999E-2</v>
      </c>
      <c r="AN139" s="24">
        <v>2.88191E-2</v>
      </c>
      <c r="AO139" s="24">
        <v>1.9596800000000001E-2</v>
      </c>
      <c r="AP139" s="24">
        <v>0.1534152</v>
      </c>
      <c r="AQ139" s="24">
        <v>0.21068000000000001</v>
      </c>
      <c r="AR139" s="24">
        <v>0.2210385</v>
      </c>
      <c r="AS139" s="24">
        <v>0.2906784</v>
      </c>
      <c r="AT139" s="24">
        <v>0.19335830000000001</v>
      </c>
      <c r="AU139" s="24">
        <v>0.28245619999999999</v>
      </c>
      <c r="AV139" s="24">
        <v>0.21513009999999999</v>
      </c>
      <c r="AW139" s="24">
        <v>-0.1035551</v>
      </c>
      <c r="AX139" s="24">
        <v>-9.9450399999999994E-2</v>
      </c>
      <c r="AY139" s="24">
        <v>-8.9687100000000006E-2</v>
      </c>
      <c r="AZ139" s="24">
        <v>-0.1657431</v>
      </c>
      <c r="BA139" s="24">
        <v>-0.13576959999999999</v>
      </c>
      <c r="BB139" s="24">
        <v>-0.1638039</v>
      </c>
      <c r="BC139" s="24">
        <v>-0.12651409999999999</v>
      </c>
      <c r="BD139" s="24">
        <v>-0.1048345</v>
      </c>
      <c r="BE139" s="24">
        <v>-5.3550599999999997E-2</v>
      </c>
      <c r="BF139" s="24">
        <v>-7.7943899999999997E-2</v>
      </c>
      <c r="BG139" s="24">
        <v>-5.25213E-2</v>
      </c>
      <c r="BH139" s="24">
        <v>-9.4483999999999992E-3</v>
      </c>
      <c r="BI139" s="24">
        <v>8.7453199999999995E-2</v>
      </c>
      <c r="BJ139" s="24">
        <v>-4.6845000000000003E-3</v>
      </c>
      <c r="BK139" s="24">
        <v>5.3128999999999997E-3</v>
      </c>
      <c r="BL139" s="24">
        <v>6.3914499999999999E-2</v>
      </c>
      <c r="BM139" s="24">
        <v>6.1539400000000001E-2</v>
      </c>
      <c r="BN139" s="24">
        <v>0.20177890000000001</v>
      </c>
      <c r="BO139" s="24">
        <v>0.26323229999999997</v>
      </c>
      <c r="BP139" s="24">
        <v>0.27908949999999999</v>
      </c>
      <c r="BQ139" s="24">
        <v>0.350026</v>
      </c>
      <c r="BR139" s="24">
        <v>0.25589240000000002</v>
      </c>
      <c r="BS139" s="24">
        <v>0.34586990000000001</v>
      </c>
      <c r="BT139" s="24">
        <v>0.2773448</v>
      </c>
      <c r="BU139" s="24">
        <v>-3.9958100000000003E-2</v>
      </c>
      <c r="BV139" s="24">
        <v>-3.9378499999999997E-2</v>
      </c>
      <c r="BW139" s="24">
        <v>-3.2634400000000001E-2</v>
      </c>
      <c r="BX139" s="24">
        <v>-0.1131992</v>
      </c>
      <c r="BY139" s="24">
        <v>-8.7933200000000003E-2</v>
      </c>
      <c r="BZ139" s="24">
        <v>-0.1208366</v>
      </c>
      <c r="CA139" s="24">
        <v>-9.1136700000000001E-2</v>
      </c>
      <c r="CB139" s="24">
        <v>-7.6614699999999994E-2</v>
      </c>
      <c r="CC139" s="24">
        <v>-3.0447599999999998E-2</v>
      </c>
      <c r="CD139" s="24">
        <v>-5.5690799999999999E-2</v>
      </c>
      <c r="CE139" s="24">
        <v>-3.0516000000000001E-2</v>
      </c>
      <c r="CF139" s="24">
        <v>1.3291799999999999E-2</v>
      </c>
      <c r="CG139" s="24">
        <v>0.10842259999999999</v>
      </c>
      <c r="CH139" s="24">
        <v>1.6355100000000001E-2</v>
      </c>
      <c r="CI139" s="24">
        <v>2.8165800000000001E-2</v>
      </c>
      <c r="CJ139" s="24">
        <v>8.8221499999999994E-2</v>
      </c>
      <c r="CK139" s="24">
        <v>9.0588699999999994E-2</v>
      </c>
      <c r="CL139" s="24">
        <v>0.2352754</v>
      </c>
      <c r="CM139" s="24">
        <v>0.2996298</v>
      </c>
      <c r="CN139" s="24">
        <v>0.31929540000000001</v>
      </c>
      <c r="CO139" s="24">
        <v>0.39112989999999997</v>
      </c>
      <c r="CP139" s="24">
        <v>0.29920330000000001</v>
      </c>
      <c r="CQ139" s="24">
        <v>0.38979000000000003</v>
      </c>
      <c r="CR139" s="24">
        <v>0.32043450000000001</v>
      </c>
      <c r="CS139" s="24">
        <v>4.0889000000000003E-3</v>
      </c>
      <c r="CT139" s="24">
        <v>2.2271000000000001E-3</v>
      </c>
      <c r="CU139" s="24">
        <v>6.8801000000000001E-3</v>
      </c>
      <c r="CV139" s="24">
        <v>-7.6807399999999998E-2</v>
      </c>
      <c r="CW139" s="24">
        <v>-5.4801900000000001E-2</v>
      </c>
      <c r="CX139" s="24">
        <v>-9.1077599999999995E-2</v>
      </c>
      <c r="CY139" s="24">
        <v>-5.5759299999999998E-2</v>
      </c>
      <c r="CZ139" s="24">
        <v>-4.8394899999999998E-2</v>
      </c>
      <c r="DA139" s="24">
        <v>-7.3445999999999997E-3</v>
      </c>
      <c r="DB139" s="24">
        <v>-3.3437700000000001E-2</v>
      </c>
      <c r="DC139" s="24">
        <v>-8.5106999999999995E-3</v>
      </c>
      <c r="DD139" s="24">
        <v>3.6031899999999999E-2</v>
      </c>
      <c r="DE139" s="24">
        <v>0.12939200000000001</v>
      </c>
      <c r="DF139" s="24">
        <v>3.7394700000000003E-2</v>
      </c>
      <c r="DG139" s="24">
        <v>5.10187E-2</v>
      </c>
      <c r="DH139" s="24">
        <v>0.1125284</v>
      </c>
      <c r="DI139" s="24">
        <v>0.11963799999999999</v>
      </c>
      <c r="DJ139" s="24">
        <v>0.26877190000000001</v>
      </c>
      <c r="DK139" s="24">
        <v>0.33602729999999997</v>
      </c>
      <c r="DL139" s="24">
        <v>0.35950130000000002</v>
      </c>
      <c r="DM139" s="24">
        <v>0.4322338</v>
      </c>
      <c r="DN139" s="24">
        <v>0.34251429999999999</v>
      </c>
      <c r="DO139" s="24">
        <v>0.43371009999999999</v>
      </c>
      <c r="DP139" s="24">
        <v>0.36352430000000002</v>
      </c>
      <c r="DQ139" s="24">
        <v>4.8135999999999998E-2</v>
      </c>
      <c r="DR139" s="24">
        <v>4.3832700000000002E-2</v>
      </c>
      <c r="DS139" s="24">
        <v>4.6394600000000001E-2</v>
      </c>
      <c r="DT139" s="24">
        <v>-4.0415600000000003E-2</v>
      </c>
      <c r="DU139" s="24">
        <v>-2.1670600000000002E-2</v>
      </c>
      <c r="DV139" s="24">
        <v>-6.1318499999999998E-2</v>
      </c>
      <c r="DW139" s="24">
        <v>-4.6798999999999999E-3</v>
      </c>
      <c r="DX139" s="24">
        <v>-7.6501E-3</v>
      </c>
      <c r="DY139" s="24">
        <v>2.6012500000000001E-2</v>
      </c>
      <c r="DZ139" s="24">
        <v>-1.3077E-3</v>
      </c>
      <c r="EA139" s="24">
        <v>2.3261299999999999E-2</v>
      </c>
      <c r="EB139" s="24">
        <v>6.8865099999999999E-2</v>
      </c>
      <c r="EC139" s="24">
        <v>0.15966839999999999</v>
      </c>
      <c r="ED139" s="24">
        <v>6.7772499999999999E-2</v>
      </c>
      <c r="EE139" s="24">
        <v>8.4014699999999998E-2</v>
      </c>
      <c r="EF139" s="24">
        <v>0.1476238</v>
      </c>
      <c r="EG139" s="24">
        <v>0.16158049999999999</v>
      </c>
      <c r="EH139" s="24">
        <v>0.31713550000000001</v>
      </c>
      <c r="EI139" s="24">
        <v>0.38857960000000002</v>
      </c>
      <c r="EJ139" s="24">
        <v>0.41755229999999999</v>
      </c>
      <c r="EK139" s="24">
        <v>0.4915813</v>
      </c>
      <c r="EL139" s="24">
        <v>0.40504839999999998</v>
      </c>
      <c r="EM139" s="24">
        <v>0.4971238</v>
      </c>
      <c r="EN139" s="24">
        <v>0.42573899999999998</v>
      </c>
      <c r="EO139" s="24">
        <v>0.1117329</v>
      </c>
      <c r="EP139" s="24">
        <v>0.1039046</v>
      </c>
      <c r="EQ139" s="24">
        <v>0.10344739999999999</v>
      </c>
      <c r="ER139" s="24">
        <v>1.2128399999999999E-2</v>
      </c>
      <c r="ES139" s="24">
        <v>2.6165799999999999E-2</v>
      </c>
      <c r="ET139" s="24">
        <v>-1.8351200000000002E-2</v>
      </c>
      <c r="EU139" s="24">
        <v>74.020840000000007</v>
      </c>
      <c r="EV139" s="24">
        <v>71.826819999999998</v>
      </c>
      <c r="EW139" s="24">
        <v>70.898439999999994</v>
      </c>
      <c r="EX139" s="24">
        <v>70.519530000000003</v>
      </c>
      <c r="EY139" s="24">
        <v>70.154949999999999</v>
      </c>
      <c r="EZ139" s="24">
        <v>69.786460000000005</v>
      </c>
      <c r="FA139" s="24">
        <v>69.389319999999998</v>
      </c>
      <c r="FB139" s="24">
        <v>69.458340000000007</v>
      </c>
      <c r="FC139" s="24">
        <v>73.799480000000003</v>
      </c>
      <c r="FD139" s="24">
        <v>80.263019999999997</v>
      </c>
      <c r="FE139" s="24">
        <v>86.229159999999993</v>
      </c>
      <c r="FF139" s="24">
        <v>89.213539999999995</v>
      </c>
      <c r="FG139" s="24">
        <v>91.623699999999999</v>
      </c>
      <c r="FH139" s="24">
        <v>92.598960000000005</v>
      </c>
      <c r="FI139" s="24">
        <v>92.539060000000006</v>
      </c>
      <c r="FJ139" s="24">
        <v>93.559899999999999</v>
      </c>
      <c r="FK139" s="24">
        <v>94.402339999999995</v>
      </c>
      <c r="FL139" s="24">
        <v>92.348960000000005</v>
      </c>
      <c r="FM139" s="24">
        <v>88.869789999999995</v>
      </c>
      <c r="FN139" s="24">
        <v>85.549480000000003</v>
      </c>
      <c r="FO139" s="24">
        <v>80.002600000000001</v>
      </c>
      <c r="FP139" s="24">
        <v>77.936199999999999</v>
      </c>
      <c r="FQ139" s="24">
        <v>75.470050000000001</v>
      </c>
      <c r="FR139" s="24">
        <v>74.832030000000003</v>
      </c>
      <c r="FS139" s="24">
        <v>0.90695490000000001</v>
      </c>
      <c r="FT139" s="24">
        <v>3.9260499999999997E-2</v>
      </c>
      <c r="FU139" s="24">
        <v>6.6957100000000006E-2</v>
      </c>
    </row>
    <row r="140" spans="1:177" x14ac:dyDescent="0.2">
      <c r="A140" s="14" t="s">
        <v>228</v>
      </c>
      <c r="B140" s="14" t="s">
        <v>0</v>
      </c>
      <c r="C140" s="14" t="s">
        <v>225</v>
      </c>
      <c r="D140" s="36" t="s">
        <v>250</v>
      </c>
      <c r="E140" s="25" t="s">
        <v>219</v>
      </c>
      <c r="F140" s="25">
        <v>3053</v>
      </c>
      <c r="G140" s="24">
        <v>2.2714799999999999</v>
      </c>
      <c r="H140" s="24">
        <v>2.1026419999999999</v>
      </c>
      <c r="I140" s="24">
        <v>2.0308489999999999</v>
      </c>
      <c r="J140" s="24">
        <v>2.0166930000000001</v>
      </c>
      <c r="K140" s="24">
        <v>2.0983610000000001</v>
      </c>
      <c r="L140" s="24">
        <v>2.3141129999999999</v>
      </c>
      <c r="M140" s="24">
        <v>2.5731039999999998</v>
      </c>
      <c r="N140" s="24">
        <v>2.71949</v>
      </c>
      <c r="O140" s="24">
        <v>2.494799</v>
      </c>
      <c r="P140" s="24">
        <v>2.3454090000000001</v>
      </c>
      <c r="Q140" s="24">
        <v>2.2819750000000001</v>
      </c>
      <c r="R140" s="24">
        <v>2.210337</v>
      </c>
      <c r="S140" s="24">
        <v>2.1563509999999999</v>
      </c>
      <c r="T140" s="24">
        <v>2.1073580000000001</v>
      </c>
      <c r="U140" s="24">
        <v>1.9620029999999999</v>
      </c>
      <c r="V140" s="24">
        <v>2.013474</v>
      </c>
      <c r="W140" s="24">
        <v>2.3635709999999999</v>
      </c>
      <c r="X140" s="24">
        <v>3.2219950000000002</v>
      </c>
      <c r="Y140" s="24">
        <v>3.6313789999999999</v>
      </c>
      <c r="Z140" s="24">
        <v>3.673432</v>
      </c>
      <c r="AA140" s="24">
        <v>3.7408990000000002</v>
      </c>
      <c r="AB140" s="24">
        <v>3.4957929999999999</v>
      </c>
      <c r="AC140" s="24">
        <v>2.9641950000000001</v>
      </c>
      <c r="AD140" s="24">
        <v>2.4862769999999998</v>
      </c>
      <c r="AE140" s="24">
        <v>-0.1283852</v>
      </c>
      <c r="AF140" s="24">
        <v>-0.12829940000000001</v>
      </c>
      <c r="AG140" s="24">
        <v>-0.10183739999999999</v>
      </c>
      <c r="AH140" s="24">
        <v>-0.1184993</v>
      </c>
      <c r="AI140" s="24">
        <v>-8.4292599999999995E-2</v>
      </c>
      <c r="AJ140" s="24">
        <v>-8.7120299999999998E-2</v>
      </c>
      <c r="AK140" s="24">
        <v>-1.3292099999999999E-2</v>
      </c>
      <c r="AL140" s="24">
        <v>3.5112999999999998E-2</v>
      </c>
      <c r="AM140" s="24">
        <v>8.5163600000000006E-2</v>
      </c>
      <c r="AN140" s="24">
        <v>0.1206549</v>
      </c>
      <c r="AO140" s="24">
        <v>6.7340800000000006E-2</v>
      </c>
      <c r="AP140" s="24">
        <v>0.14643439999999999</v>
      </c>
      <c r="AQ140" s="24">
        <v>8.2858899999999999E-2</v>
      </c>
      <c r="AR140" s="24">
        <v>0.11912739999999999</v>
      </c>
      <c r="AS140" s="24">
        <v>6.7708500000000005E-2</v>
      </c>
      <c r="AT140" s="24">
        <v>6.5557199999999996E-2</v>
      </c>
      <c r="AU140" s="24">
        <v>8.3056000000000005E-2</v>
      </c>
      <c r="AV140" s="24">
        <v>8.0053399999999997E-2</v>
      </c>
      <c r="AW140" s="24">
        <v>1.0379899999999999E-2</v>
      </c>
      <c r="AX140" s="24">
        <v>1.3373599999999999E-2</v>
      </c>
      <c r="AY140" s="24">
        <v>5.8818799999999997E-2</v>
      </c>
      <c r="AZ140" s="24">
        <v>-1.2203200000000001E-2</v>
      </c>
      <c r="BA140" s="24">
        <v>-4.5872599999999999E-2</v>
      </c>
      <c r="BB140" s="24">
        <v>-8.7494100000000005E-2</v>
      </c>
      <c r="BC140" s="24">
        <v>-9.5947099999999994E-2</v>
      </c>
      <c r="BD140" s="24">
        <v>-9.6554600000000004E-2</v>
      </c>
      <c r="BE140" s="24">
        <v>-7.2037500000000004E-2</v>
      </c>
      <c r="BF140" s="24">
        <v>-8.8612099999999999E-2</v>
      </c>
      <c r="BG140" s="24">
        <v>-5.6612099999999999E-2</v>
      </c>
      <c r="BH140" s="24">
        <v>-5.9242700000000002E-2</v>
      </c>
      <c r="BI140" s="24">
        <v>1.42758E-2</v>
      </c>
      <c r="BJ140" s="24">
        <v>6.2948000000000004E-2</v>
      </c>
      <c r="BK140" s="24">
        <v>0.1138174</v>
      </c>
      <c r="BL140" s="24">
        <v>0.1499346</v>
      </c>
      <c r="BM140" s="24">
        <v>9.7500699999999996E-2</v>
      </c>
      <c r="BN140" s="24">
        <v>0.17788609999999999</v>
      </c>
      <c r="BO140" s="24">
        <v>0.1141754</v>
      </c>
      <c r="BP140" s="24">
        <v>0.15042710000000001</v>
      </c>
      <c r="BQ140" s="24">
        <v>0.1007078</v>
      </c>
      <c r="BR140" s="24">
        <v>9.87904E-2</v>
      </c>
      <c r="BS140" s="24">
        <v>0.1175447</v>
      </c>
      <c r="BT140" s="24">
        <v>0.114731</v>
      </c>
      <c r="BU140" s="24">
        <v>4.6975099999999999E-2</v>
      </c>
      <c r="BV140" s="24">
        <v>5.0609000000000001E-2</v>
      </c>
      <c r="BW140" s="24">
        <v>9.5047400000000004E-2</v>
      </c>
      <c r="BX140" s="24">
        <v>2.2002799999999999E-2</v>
      </c>
      <c r="BY140" s="24">
        <v>-1.37045E-2</v>
      </c>
      <c r="BZ140" s="24">
        <v>-5.6241800000000002E-2</v>
      </c>
      <c r="CA140" s="24">
        <v>-7.3480500000000004E-2</v>
      </c>
      <c r="CB140" s="24">
        <v>-7.4568200000000001E-2</v>
      </c>
      <c r="CC140" s="24">
        <v>-5.1398300000000001E-2</v>
      </c>
      <c r="CD140" s="24">
        <v>-6.7912299999999995E-2</v>
      </c>
      <c r="CE140" s="24">
        <v>-3.7440599999999997E-2</v>
      </c>
      <c r="CF140" s="24">
        <v>-3.9934699999999997E-2</v>
      </c>
      <c r="CG140" s="24">
        <v>3.3369299999999998E-2</v>
      </c>
      <c r="CH140" s="24">
        <v>8.2226499999999994E-2</v>
      </c>
      <c r="CI140" s="24">
        <v>0.133663</v>
      </c>
      <c r="CJ140" s="24">
        <v>0.1702137</v>
      </c>
      <c r="CK140" s="24">
        <v>0.1183893</v>
      </c>
      <c r="CL140" s="24">
        <v>0.1996695</v>
      </c>
      <c r="CM140" s="24">
        <v>0.13586519999999999</v>
      </c>
      <c r="CN140" s="24">
        <v>0.17210510000000001</v>
      </c>
      <c r="CO140" s="24">
        <v>0.1235629</v>
      </c>
      <c r="CP140" s="24">
        <v>0.1218076</v>
      </c>
      <c r="CQ140" s="24">
        <v>0.14143140000000001</v>
      </c>
      <c r="CR140" s="24">
        <v>0.1387486</v>
      </c>
      <c r="CS140" s="24">
        <v>7.2320800000000005E-2</v>
      </c>
      <c r="CT140" s="24">
        <v>7.6398099999999997E-2</v>
      </c>
      <c r="CU140" s="24">
        <v>0.1201393</v>
      </c>
      <c r="CV140" s="24">
        <v>4.56938E-2</v>
      </c>
      <c r="CW140" s="24">
        <v>8.5751000000000004E-3</v>
      </c>
      <c r="CX140" s="24">
        <v>-3.4596500000000002E-2</v>
      </c>
      <c r="CY140" s="24">
        <v>-5.1013999999999997E-2</v>
      </c>
      <c r="CZ140" s="24">
        <v>-5.2581799999999998E-2</v>
      </c>
      <c r="DA140" s="24">
        <v>-3.0759000000000002E-2</v>
      </c>
      <c r="DB140" s="24">
        <v>-4.7212499999999998E-2</v>
      </c>
      <c r="DC140" s="24">
        <v>-1.82691E-2</v>
      </c>
      <c r="DD140" s="24">
        <v>-2.0626700000000001E-2</v>
      </c>
      <c r="DE140" s="24">
        <v>5.2462799999999997E-2</v>
      </c>
      <c r="DF140" s="24">
        <v>0.101505</v>
      </c>
      <c r="DG140" s="24">
        <v>0.15350849999999999</v>
      </c>
      <c r="DH140" s="24">
        <v>0.19049269999999999</v>
      </c>
      <c r="DI140" s="24">
        <v>0.13927790000000001</v>
      </c>
      <c r="DJ140" s="24">
        <v>0.22145290000000001</v>
      </c>
      <c r="DK140" s="24">
        <v>0.157555</v>
      </c>
      <c r="DL140" s="24">
        <v>0.19378319999999999</v>
      </c>
      <c r="DM140" s="24">
        <v>0.1464181</v>
      </c>
      <c r="DN140" s="24">
        <v>0.1448248</v>
      </c>
      <c r="DO140" s="24">
        <v>0.1653182</v>
      </c>
      <c r="DP140" s="24">
        <v>0.1627662</v>
      </c>
      <c r="DQ140" s="24">
        <v>9.7666500000000003E-2</v>
      </c>
      <c r="DR140" s="24">
        <v>0.10218720000000001</v>
      </c>
      <c r="DS140" s="24">
        <v>0.1452311</v>
      </c>
      <c r="DT140" s="24">
        <v>6.9384699999999994E-2</v>
      </c>
      <c r="DU140" s="24">
        <v>3.0854699999999999E-2</v>
      </c>
      <c r="DV140" s="24">
        <v>-1.29512E-2</v>
      </c>
      <c r="DW140" s="24">
        <v>-1.85758E-2</v>
      </c>
      <c r="DX140" s="24">
        <v>-2.0836899999999998E-2</v>
      </c>
      <c r="DY140" s="24">
        <v>-9.592E-4</v>
      </c>
      <c r="DZ140" s="24">
        <v>-1.7325400000000001E-2</v>
      </c>
      <c r="EA140" s="24">
        <v>9.4114999999999997E-3</v>
      </c>
      <c r="EB140" s="24">
        <v>7.2509000000000002E-3</v>
      </c>
      <c r="EC140" s="24">
        <v>8.0030699999999996E-2</v>
      </c>
      <c r="ED140" s="24">
        <v>0.12934000000000001</v>
      </c>
      <c r="EE140" s="24">
        <v>0.1821624</v>
      </c>
      <c r="EF140" s="24">
        <v>0.21977250000000001</v>
      </c>
      <c r="EG140" s="24">
        <v>0.1694377</v>
      </c>
      <c r="EH140" s="24">
        <v>0.25290459999999998</v>
      </c>
      <c r="EI140" s="24">
        <v>0.1888715</v>
      </c>
      <c r="EJ140" s="24">
        <v>0.2250829</v>
      </c>
      <c r="EK140" s="24">
        <v>0.1794173</v>
      </c>
      <c r="EL140" s="24">
        <v>0.1780581</v>
      </c>
      <c r="EM140" s="24">
        <v>0.19980680000000001</v>
      </c>
      <c r="EN140" s="24">
        <v>0.1974438</v>
      </c>
      <c r="EO140" s="24">
        <v>0.13426170000000001</v>
      </c>
      <c r="EP140" s="24">
        <v>0.13942260000000001</v>
      </c>
      <c r="EQ140" s="24">
        <v>0.1814598</v>
      </c>
      <c r="ER140" s="24">
        <v>0.10359069999999999</v>
      </c>
      <c r="ES140" s="24">
        <v>6.3022800000000004E-2</v>
      </c>
      <c r="ET140" s="24">
        <v>1.8301100000000001E-2</v>
      </c>
      <c r="EU140" s="24">
        <v>45.652979999999999</v>
      </c>
      <c r="EV140" s="24">
        <v>44.508310000000002</v>
      </c>
      <c r="EW140" s="24">
        <v>43.989249999999998</v>
      </c>
      <c r="EX140" s="24">
        <v>43.298139999999997</v>
      </c>
      <c r="EY140" s="24">
        <v>42.697949999999999</v>
      </c>
      <c r="EZ140" s="24">
        <v>43.652000000000001</v>
      </c>
      <c r="FA140" s="24">
        <v>43.196480000000001</v>
      </c>
      <c r="FB140" s="24">
        <v>42.686219999999999</v>
      </c>
      <c r="FC140" s="24">
        <v>48.254150000000003</v>
      </c>
      <c r="FD140" s="24">
        <v>55.751710000000003</v>
      </c>
      <c r="FE140" s="24">
        <v>60.533729999999998</v>
      </c>
      <c r="FF140" s="24">
        <v>65.075270000000003</v>
      </c>
      <c r="FG140" s="24">
        <v>68.222880000000004</v>
      </c>
      <c r="FH140" s="24">
        <v>71.396870000000007</v>
      </c>
      <c r="FI140" s="24">
        <v>72.399799999999999</v>
      </c>
      <c r="FJ140" s="24">
        <v>70.483869999999996</v>
      </c>
      <c r="FK140" s="24">
        <v>67.984359999999995</v>
      </c>
      <c r="FL140" s="24">
        <v>61.588470000000001</v>
      </c>
      <c r="FM140" s="24">
        <v>58.286409999999997</v>
      </c>
      <c r="FN140" s="24">
        <v>56.801560000000002</v>
      </c>
      <c r="FO140" s="24">
        <v>54.450629999999997</v>
      </c>
      <c r="FP140" s="24">
        <v>52.829909999999998</v>
      </c>
      <c r="FQ140" s="24">
        <v>51.310850000000002</v>
      </c>
      <c r="FR140" s="24">
        <v>49.593350000000001</v>
      </c>
      <c r="FS140" s="24">
        <v>0.60488759999999997</v>
      </c>
      <c r="FT140" s="24">
        <v>2.6212300000000001E-2</v>
      </c>
      <c r="FU140" s="24">
        <v>3.7152600000000001E-2</v>
      </c>
    </row>
    <row r="141" spans="1:177" x14ac:dyDescent="0.2">
      <c r="A141" s="14" t="s">
        <v>228</v>
      </c>
      <c r="B141" s="14" t="s">
        <v>0</v>
      </c>
      <c r="C141" s="14" t="s">
        <v>225</v>
      </c>
      <c r="D141" s="36" t="s">
        <v>250</v>
      </c>
      <c r="E141" s="25" t="s">
        <v>220</v>
      </c>
      <c r="F141" s="25">
        <v>1784</v>
      </c>
      <c r="G141" s="24">
        <v>1.2754430000000001</v>
      </c>
      <c r="H141" s="24">
        <v>1.133651</v>
      </c>
      <c r="I141" s="24">
        <v>1.1046130000000001</v>
      </c>
      <c r="J141" s="24">
        <v>1.07803</v>
      </c>
      <c r="K141" s="24">
        <v>1.080827</v>
      </c>
      <c r="L141" s="24">
        <v>1.202885</v>
      </c>
      <c r="M141" s="24">
        <v>1.365659</v>
      </c>
      <c r="N141" s="24">
        <v>1.4640329999999999</v>
      </c>
      <c r="O141" s="24">
        <v>1.3815170000000001</v>
      </c>
      <c r="P141" s="24">
        <v>1.2842340000000001</v>
      </c>
      <c r="Q141" s="24">
        <v>1.2641370000000001</v>
      </c>
      <c r="R141" s="24">
        <v>1.2272940000000001</v>
      </c>
      <c r="S141" s="24">
        <v>1.2054480000000001</v>
      </c>
      <c r="T141" s="24">
        <v>1.1923250000000001</v>
      </c>
      <c r="U141" s="24">
        <v>1.1465879999999999</v>
      </c>
      <c r="V141" s="24">
        <v>1.1574199999999999</v>
      </c>
      <c r="W141" s="24">
        <v>1.3121510000000001</v>
      </c>
      <c r="X141" s="24">
        <v>1.7575149999999999</v>
      </c>
      <c r="Y141" s="24">
        <v>1.9691810000000001</v>
      </c>
      <c r="Z141" s="24">
        <v>2.0140959999999999</v>
      </c>
      <c r="AA141" s="24">
        <v>2.0573589999999999</v>
      </c>
      <c r="AB141" s="24">
        <v>1.9549669999999999</v>
      </c>
      <c r="AC141" s="24">
        <v>1.657672</v>
      </c>
      <c r="AD141" s="24">
        <v>1.389305</v>
      </c>
      <c r="AE141" s="24">
        <v>-0.10859580000000001</v>
      </c>
      <c r="AF141" s="24">
        <v>-0.1268707</v>
      </c>
      <c r="AG141" s="24">
        <v>-0.10204290000000001</v>
      </c>
      <c r="AH141" s="24">
        <v>-0.10868410000000001</v>
      </c>
      <c r="AI141" s="24">
        <v>-0.1024972</v>
      </c>
      <c r="AJ141" s="24">
        <v>-8.7478299999999995E-2</v>
      </c>
      <c r="AK141" s="24">
        <v>-2.16405E-2</v>
      </c>
      <c r="AL141" s="24">
        <v>-1.80704E-2</v>
      </c>
      <c r="AM141" s="24">
        <v>9.6077000000000003E-3</v>
      </c>
      <c r="AN141" s="24">
        <v>3.07814E-2</v>
      </c>
      <c r="AO141" s="24">
        <v>4.8691600000000002E-2</v>
      </c>
      <c r="AP141" s="24">
        <v>9.8156800000000002E-2</v>
      </c>
      <c r="AQ141" s="24">
        <v>8.2489499999999993E-2</v>
      </c>
      <c r="AR141" s="24">
        <v>7.6893000000000003E-2</v>
      </c>
      <c r="AS141" s="24">
        <v>7.2427099999999994E-2</v>
      </c>
      <c r="AT141" s="24">
        <v>5.7618200000000001E-2</v>
      </c>
      <c r="AU141" s="24">
        <v>3.3121200000000003E-2</v>
      </c>
      <c r="AV141" s="24">
        <v>1.7343899999999999E-2</v>
      </c>
      <c r="AW141" s="24">
        <v>-8.1457000000000005E-3</v>
      </c>
      <c r="AX141" s="24">
        <v>-3.5327999999999998E-2</v>
      </c>
      <c r="AY141" s="24">
        <v>1.7378000000000001E-3</v>
      </c>
      <c r="AZ141" s="24">
        <v>-3.33035E-2</v>
      </c>
      <c r="BA141" s="24">
        <v>-7.3034199999999994E-2</v>
      </c>
      <c r="BB141" s="24">
        <v>-8.9350899999999997E-2</v>
      </c>
      <c r="BC141" s="24">
        <v>-8.3002199999999998E-2</v>
      </c>
      <c r="BD141" s="24">
        <v>-0.10198160000000001</v>
      </c>
      <c r="BE141" s="24">
        <v>-7.9052899999999995E-2</v>
      </c>
      <c r="BF141" s="24">
        <v>-8.5576399999999997E-2</v>
      </c>
      <c r="BG141" s="24">
        <v>-8.3166799999999999E-2</v>
      </c>
      <c r="BH141" s="24">
        <v>-6.8739800000000004E-2</v>
      </c>
      <c r="BI141" s="24">
        <v>-3.7337999999999998E-3</v>
      </c>
      <c r="BJ141" s="24">
        <v>1.0903E-3</v>
      </c>
      <c r="BK141" s="24">
        <v>3.1336299999999997E-2</v>
      </c>
      <c r="BL141" s="24">
        <v>5.3506999999999999E-2</v>
      </c>
      <c r="BM141" s="24">
        <v>7.1719199999999997E-2</v>
      </c>
      <c r="BN141" s="24">
        <v>0.1235197</v>
      </c>
      <c r="BO141" s="24">
        <v>0.10820970000000001</v>
      </c>
      <c r="BP141" s="24">
        <v>0.1024389</v>
      </c>
      <c r="BQ141" s="24">
        <v>9.9613099999999996E-2</v>
      </c>
      <c r="BR141" s="24">
        <v>8.4513900000000003E-2</v>
      </c>
      <c r="BS141" s="24">
        <v>6.04793E-2</v>
      </c>
      <c r="BT141" s="24">
        <v>4.3946199999999998E-2</v>
      </c>
      <c r="BU141" s="24">
        <v>1.9422999999999999E-2</v>
      </c>
      <c r="BV141" s="24">
        <v>-6.7327999999999997E-3</v>
      </c>
      <c r="BW141" s="24">
        <v>2.9642399999999999E-2</v>
      </c>
      <c r="BX141" s="24">
        <v>-7.0200999999999996E-3</v>
      </c>
      <c r="BY141" s="24">
        <v>-4.8607400000000002E-2</v>
      </c>
      <c r="BZ141" s="24">
        <v>-6.7195199999999997E-2</v>
      </c>
      <c r="CA141" s="24">
        <v>-6.5276100000000004E-2</v>
      </c>
      <c r="CB141" s="24">
        <v>-8.4743499999999999E-2</v>
      </c>
      <c r="CC141" s="24">
        <v>-6.3130099999999995E-2</v>
      </c>
      <c r="CD141" s="24">
        <v>-6.9571999999999995E-2</v>
      </c>
      <c r="CE141" s="24">
        <v>-6.9778599999999996E-2</v>
      </c>
      <c r="CF141" s="24">
        <v>-5.5761499999999999E-2</v>
      </c>
      <c r="CG141" s="24">
        <v>8.6683999999999997E-3</v>
      </c>
      <c r="CH141" s="24">
        <v>1.4360899999999999E-2</v>
      </c>
      <c r="CI141" s="24">
        <v>4.63854E-2</v>
      </c>
      <c r="CJ141" s="24">
        <v>6.9246699999999994E-2</v>
      </c>
      <c r="CK141" s="24">
        <v>8.7668099999999999E-2</v>
      </c>
      <c r="CL141" s="24">
        <v>0.14108589999999999</v>
      </c>
      <c r="CM141" s="24">
        <v>0.12602340000000001</v>
      </c>
      <c r="CN141" s="24">
        <v>0.1201319</v>
      </c>
      <c r="CO141" s="24">
        <v>0.11844209999999999</v>
      </c>
      <c r="CP141" s="24">
        <v>0.10314180000000001</v>
      </c>
      <c r="CQ141" s="24">
        <v>7.9427399999999995E-2</v>
      </c>
      <c r="CR141" s="24">
        <v>6.23709E-2</v>
      </c>
      <c r="CS141" s="24">
        <v>3.8517000000000003E-2</v>
      </c>
      <c r="CT141" s="24">
        <v>1.30721E-2</v>
      </c>
      <c r="CU141" s="24">
        <v>4.8968999999999999E-2</v>
      </c>
      <c r="CV141" s="24">
        <v>1.11836E-2</v>
      </c>
      <c r="CW141" s="24">
        <v>-3.16894E-2</v>
      </c>
      <c r="CX141" s="24">
        <v>-5.1850300000000002E-2</v>
      </c>
      <c r="CY141" s="24">
        <v>-4.7550000000000002E-2</v>
      </c>
      <c r="CZ141" s="24">
        <v>-6.7505499999999996E-2</v>
      </c>
      <c r="DA141" s="24">
        <v>-4.7207199999999998E-2</v>
      </c>
      <c r="DB141" s="24">
        <v>-5.3567700000000003E-2</v>
      </c>
      <c r="DC141" s="24">
        <v>-5.6390500000000003E-2</v>
      </c>
      <c r="DD141" s="24">
        <v>-4.27832E-2</v>
      </c>
      <c r="DE141" s="24">
        <v>2.1070599999999998E-2</v>
      </c>
      <c r="DF141" s="24">
        <v>2.7631599999999999E-2</v>
      </c>
      <c r="DG141" s="24">
        <v>6.1434599999999999E-2</v>
      </c>
      <c r="DH141" s="24">
        <v>8.4986500000000006E-2</v>
      </c>
      <c r="DI141" s="24">
        <v>0.1036169</v>
      </c>
      <c r="DJ141" s="24">
        <v>0.15865219999999999</v>
      </c>
      <c r="DK141" s="24">
        <v>0.1438371</v>
      </c>
      <c r="DL141" s="24">
        <v>0.137825</v>
      </c>
      <c r="DM141" s="24">
        <v>0.137271</v>
      </c>
      <c r="DN141" s="24">
        <v>0.12176969999999999</v>
      </c>
      <c r="DO141" s="24">
        <v>9.8375599999999994E-2</v>
      </c>
      <c r="DP141" s="24">
        <v>8.0795599999999995E-2</v>
      </c>
      <c r="DQ141" s="24">
        <v>5.7611000000000002E-2</v>
      </c>
      <c r="DR141" s="24">
        <v>3.2877099999999999E-2</v>
      </c>
      <c r="DS141" s="24">
        <v>6.8295700000000001E-2</v>
      </c>
      <c r="DT141" s="24">
        <v>2.9387400000000001E-2</v>
      </c>
      <c r="DU141" s="24">
        <v>-1.47715E-2</v>
      </c>
      <c r="DV141" s="24">
        <v>-3.6505299999999997E-2</v>
      </c>
      <c r="DW141" s="24">
        <v>-2.1956400000000001E-2</v>
      </c>
      <c r="DX141" s="24">
        <v>-4.2616399999999999E-2</v>
      </c>
      <c r="DY141" s="24">
        <v>-2.4217200000000001E-2</v>
      </c>
      <c r="DZ141" s="24">
        <v>-3.0460000000000001E-2</v>
      </c>
      <c r="EA141" s="24">
        <v>-3.7060099999999999E-2</v>
      </c>
      <c r="EB141" s="24">
        <v>-2.4044599999999999E-2</v>
      </c>
      <c r="EC141" s="24">
        <v>3.8977299999999999E-2</v>
      </c>
      <c r="ED141" s="24">
        <v>4.6792300000000002E-2</v>
      </c>
      <c r="EE141" s="24">
        <v>8.3163100000000004E-2</v>
      </c>
      <c r="EF141" s="24">
        <v>0.10771210000000001</v>
      </c>
      <c r="EG141" s="24">
        <v>0.1266446</v>
      </c>
      <c r="EH141" s="24">
        <v>0.18401500000000001</v>
      </c>
      <c r="EI141" s="24">
        <v>0.16955729999999999</v>
      </c>
      <c r="EJ141" s="24">
        <v>0.16337090000000001</v>
      </c>
      <c r="EK141" s="24">
        <v>0.16445699999999999</v>
      </c>
      <c r="EL141" s="24">
        <v>0.1486654</v>
      </c>
      <c r="EM141" s="24">
        <v>0.1257336</v>
      </c>
      <c r="EN141" s="24">
        <v>0.10739799999999999</v>
      </c>
      <c r="EO141" s="24">
        <v>8.5179699999999997E-2</v>
      </c>
      <c r="EP141" s="24">
        <v>6.1472300000000001E-2</v>
      </c>
      <c r="EQ141" s="24">
        <v>9.6200300000000002E-2</v>
      </c>
      <c r="ER141" s="24">
        <v>5.5670799999999999E-2</v>
      </c>
      <c r="ES141" s="24">
        <v>9.6553999999999997E-3</v>
      </c>
      <c r="ET141" s="24">
        <v>-1.43497E-2</v>
      </c>
      <c r="EU141" s="24">
        <v>46.549419999999998</v>
      </c>
      <c r="EV141" s="24">
        <v>45.015079999999998</v>
      </c>
      <c r="EW141" s="24">
        <v>44.68844</v>
      </c>
      <c r="EX141" s="24">
        <v>43.84422</v>
      </c>
      <c r="EY141" s="24">
        <v>42.675040000000003</v>
      </c>
      <c r="EZ141" s="24">
        <v>44.494140000000002</v>
      </c>
      <c r="FA141" s="24">
        <v>44.149079999999998</v>
      </c>
      <c r="FB141" s="24">
        <v>43.497489999999999</v>
      </c>
      <c r="FC141" s="24">
        <v>49.422110000000004</v>
      </c>
      <c r="FD141" s="24">
        <v>57.329979999999999</v>
      </c>
      <c r="FE141" s="24">
        <v>62.147399999999998</v>
      </c>
      <c r="FF141" s="24">
        <v>66.497489999999999</v>
      </c>
      <c r="FG141" s="24">
        <v>69.470690000000005</v>
      </c>
      <c r="FH141" s="24">
        <v>71.686769999999996</v>
      </c>
      <c r="FI141" s="24">
        <v>72.933000000000007</v>
      </c>
      <c r="FJ141" s="24">
        <v>71.200999999999993</v>
      </c>
      <c r="FK141" s="24">
        <v>67.705190000000002</v>
      </c>
      <c r="FL141" s="24">
        <v>61.487439999999999</v>
      </c>
      <c r="FM141" s="24">
        <v>58.139029999999998</v>
      </c>
      <c r="FN141" s="24">
        <v>56.69012</v>
      </c>
      <c r="FO141" s="24">
        <v>55.403689999999997</v>
      </c>
      <c r="FP141" s="24">
        <v>53.268009999999997</v>
      </c>
      <c r="FQ141" s="24">
        <v>51.824120000000001</v>
      </c>
      <c r="FR141" s="24">
        <v>49.850920000000002</v>
      </c>
      <c r="FS141" s="24">
        <v>0.44793250000000001</v>
      </c>
      <c r="FT141" s="24">
        <v>2.0299000000000001E-2</v>
      </c>
      <c r="FU141" s="24">
        <v>2.8504399999999999E-2</v>
      </c>
    </row>
    <row r="142" spans="1:177" x14ac:dyDescent="0.2">
      <c r="A142" s="14" t="s">
        <v>228</v>
      </c>
      <c r="B142" s="14" t="s">
        <v>0</v>
      </c>
      <c r="C142" s="14" t="s">
        <v>225</v>
      </c>
      <c r="D142" s="36" t="s">
        <v>250</v>
      </c>
      <c r="E142" s="25" t="s">
        <v>221</v>
      </c>
      <c r="F142" s="25">
        <v>1269</v>
      </c>
      <c r="G142" s="24">
        <v>0.99409429999999999</v>
      </c>
      <c r="H142" s="24">
        <v>0.97027960000000002</v>
      </c>
      <c r="I142" s="24">
        <v>0.92645010000000005</v>
      </c>
      <c r="J142" s="24">
        <v>0.93768759999999995</v>
      </c>
      <c r="K142" s="24">
        <v>1.0191840000000001</v>
      </c>
      <c r="L142" s="24">
        <v>1.111043</v>
      </c>
      <c r="M142" s="24">
        <v>1.2076800000000001</v>
      </c>
      <c r="N142" s="24">
        <v>1.25868</v>
      </c>
      <c r="O142" s="24">
        <v>1.1168199999999999</v>
      </c>
      <c r="P142" s="24">
        <v>1.0657239999999999</v>
      </c>
      <c r="Q142" s="24">
        <v>1.0179990000000001</v>
      </c>
      <c r="R142" s="24">
        <v>0.98301360000000004</v>
      </c>
      <c r="S142" s="24">
        <v>0.94893360000000004</v>
      </c>
      <c r="T142" s="24">
        <v>0.91995309999999997</v>
      </c>
      <c r="U142" s="24">
        <v>0.81963030000000003</v>
      </c>
      <c r="V142" s="24">
        <v>0.85976850000000005</v>
      </c>
      <c r="W142" s="24">
        <v>1.0554730000000001</v>
      </c>
      <c r="X142" s="24">
        <v>1.471911</v>
      </c>
      <c r="Y142" s="24">
        <v>1.664326</v>
      </c>
      <c r="Z142" s="24">
        <v>1.6624000000000001</v>
      </c>
      <c r="AA142" s="24">
        <v>1.688234</v>
      </c>
      <c r="AB142" s="24">
        <v>1.5428090000000001</v>
      </c>
      <c r="AC142" s="24">
        <v>1.307329</v>
      </c>
      <c r="AD142" s="24">
        <v>1.096174</v>
      </c>
      <c r="AE142" s="24">
        <v>-4.3883400000000003E-2</v>
      </c>
      <c r="AF142" s="24">
        <v>-2.1730200000000002E-2</v>
      </c>
      <c r="AG142" s="24">
        <v>-2.0046499999999998E-2</v>
      </c>
      <c r="AH142" s="24">
        <v>-3.1253799999999998E-2</v>
      </c>
      <c r="AI142" s="24">
        <v>7.9520000000000003E-4</v>
      </c>
      <c r="AJ142" s="24">
        <v>-1.8908299999999999E-2</v>
      </c>
      <c r="AK142" s="24">
        <v>-1.0101799999999999E-2</v>
      </c>
      <c r="AL142" s="24">
        <v>3.7310700000000002E-2</v>
      </c>
      <c r="AM142" s="24">
        <v>5.9377199999999998E-2</v>
      </c>
      <c r="AN142" s="24">
        <v>7.4466299999999999E-2</v>
      </c>
      <c r="AO142" s="24">
        <v>-1.8018000000000001E-3</v>
      </c>
      <c r="AP142" s="24">
        <v>2.73463E-2</v>
      </c>
      <c r="AQ142" s="24">
        <v>-2.1925099999999999E-2</v>
      </c>
      <c r="AR142" s="24">
        <v>2.64204E-2</v>
      </c>
      <c r="AS142" s="24">
        <v>-2.21295E-2</v>
      </c>
      <c r="AT142" s="24">
        <v>-1.0507000000000001E-2</v>
      </c>
      <c r="AU142" s="24">
        <v>3.0651899999999999E-2</v>
      </c>
      <c r="AV142" s="24">
        <v>4.6427900000000001E-2</v>
      </c>
      <c r="AW142" s="24">
        <v>-4.3366999999999998E-3</v>
      </c>
      <c r="AX142" s="24">
        <v>2.6351599999999999E-2</v>
      </c>
      <c r="AY142" s="24">
        <v>3.70558E-2</v>
      </c>
      <c r="AZ142" s="24">
        <v>-3.768E-4</v>
      </c>
      <c r="BA142" s="24">
        <v>5.7819000000000004E-3</v>
      </c>
      <c r="BB142" s="24">
        <v>-2.0675300000000001E-2</v>
      </c>
      <c r="BC142" s="24">
        <v>-2.3896799999999999E-2</v>
      </c>
      <c r="BD142" s="24">
        <v>-2.0187E-3</v>
      </c>
      <c r="BE142" s="24">
        <v>-1.0541999999999999E-3</v>
      </c>
      <c r="BF142" s="24">
        <v>-1.22533E-2</v>
      </c>
      <c r="BG142" s="24">
        <v>2.0586799999999999E-2</v>
      </c>
      <c r="BH142" s="24">
        <v>1.7210999999999999E-3</v>
      </c>
      <c r="BI142" s="24">
        <v>1.08351E-2</v>
      </c>
      <c r="BJ142" s="24">
        <v>5.7436399999999999E-2</v>
      </c>
      <c r="BK142" s="24">
        <v>7.8034199999999998E-2</v>
      </c>
      <c r="BL142" s="24">
        <v>9.2915399999999995E-2</v>
      </c>
      <c r="BM142" s="24">
        <v>1.7671200000000001E-2</v>
      </c>
      <c r="BN142" s="24">
        <v>4.5948999999999997E-2</v>
      </c>
      <c r="BO142" s="24">
        <v>-4.1324999999999999E-3</v>
      </c>
      <c r="BP142" s="24">
        <v>4.4533000000000003E-2</v>
      </c>
      <c r="BQ142" s="24">
        <v>-3.4537999999999999E-3</v>
      </c>
      <c r="BR142" s="24">
        <v>9.0182000000000005E-3</v>
      </c>
      <c r="BS142" s="24">
        <v>5.16917E-2</v>
      </c>
      <c r="BT142" s="24">
        <v>6.8710300000000002E-2</v>
      </c>
      <c r="BU142" s="24">
        <v>1.97319E-2</v>
      </c>
      <c r="BV142" s="24">
        <v>5.0194000000000003E-2</v>
      </c>
      <c r="BW142" s="24">
        <v>6.0183399999999998E-2</v>
      </c>
      <c r="BX142" s="24">
        <v>2.1540400000000001E-2</v>
      </c>
      <c r="BY142" s="24">
        <v>2.6700499999999999E-2</v>
      </c>
      <c r="BZ142" s="24">
        <v>1.3212E-3</v>
      </c>
      <c r="CA142" s="24">
        <v>-1.00541E-2</v>
      </c>
      <c r="CB142" s="24">
        <v>1.16335E-2</v>
      </c>
      <c r="CC142" s="24">
        <v>1.2099800000000001E-2</v>
      </c>
      <c r="CD142" s="24">
        <v>9.0640000000000002E-4</v>
      </c>
      <c r="CE142" s="24">
        <v>3.4294400000000003E-2</v>
      </c>
      <c r="CF142" s="24">
        <v>1.60089E-2</v>
      </c>
      <c r="CG142" s="24">
        <v>2.5335900000000001E-2</v>
      </c>
      <c r="CH142" s="24">
        <v>7.1375499999999995E-2</v>
      </c>
      <c r="CI142" s="24">
        <v>9.0955999999999995E-2</v>
      </c>
      <c r="CJ142" s="24">
        <v>0.1056931</v>
      </c>
      <c r="CK142" s="24">
        <v>3.1158100000000001E-2</v>
      </c>
      <c r="CL142" s="24">
        <v>5.8833099999999999E-2</v>
      </c>
      <c r="CM142" s="24">
        <v>8.1905999999999993E-3</v>
      </c>
      <c r="CN142" s="24">
        <v>5.7077799999999998E-2</v>
      </c>
      <c r="CO142" s="24">
        <v>9.4809999999999998E-3</v>
      </c>
      <c r="CP142" s="24">
        <v>2.25413E-2</v>
      </c>
      <c r="CQ142" s="24">
        <v>6.6263799999999998E-2</v>
      </c>
      <c r="CR142" s="24">
        <v>8.4143099999999998E-2</v>
      </c>
      <c r="CS142" s="24">
        <v>3.6401700000000002E-2</v>
      </c>
      <c r="CT142" s="24">
        <v>6.6707100000000005E-2</v>
      </c>
      <c r="CU142" s="24">
        <v>7.6201500000000005E-2</v>
      </c>
      <c r="CV142" s="24">
        <v>3.6720099999999999E-2</v>
      </c>
      <c r="CW142" s="24">
        <v>4.1188700000000002E-2</v>
      </c>
      <c r="CX142" s="24">
        <v>1.6555899999999998E-2</v>
      </c>
      <c r="CY142" s="24">
        <v>3.7886E-3</v>
      </c>
      <c r="CZ142" s="24">
        <v>2.5285599999999998E-2</v>
      </c>
      <c r="DA142" s="24">
        <v>2.52538E-2</v>
      </c>
      <c r="DB142" s="24">
        <v>1.4066199999999999E-2</v>
      </c>
      <c r="DC142" s="24">
        <v>4.8002000000000003E-2</v>
      </c>
      <c r="DD142" s="24">
        <v>3.0296799999999999E-2</v>
      </c>
      <c r="DE142" s="24">
        <v>3.9836700000000003E-2</v>
      </c>
      <c r="DF142" s="24">
        <v>8.5314500000000001E-2</v>
      </c>
      <c r="DG142" s="24">
        <v>0.1038777</v>
      </c>
      <c r="DH142" s="24">
        <v>0.1184708</v>
      </c>
      <c r="DI142" s="24">
        <v>4.46451E-2</v>
      </c>
      <c r="DJ142" s="24">
        <v>7.1717299999999998E-2</v>
      </c>
      <c r="DK142" s="24">
        <v>2.05136E-2</v>
      </c>
      <c r="DL142" s="24">
        <v>6.9622600000000007E-2</v>
      </c>
      <c r="DM142" s="24">
        <v>2.24157E-2</v>
      </c>
      <c r="DN142" s="24">
        <v>3.6064499999999999E-2</v>
      </c>
      <c r="DO142" s="24">
        <v>8.0836000000000005E-2</v>
      </c>
      <c r="DP142" s="24">
        <v>9.9575800000000006E-2</v>
      </c>
      <c r="DQ142" s="24">
        <v>5.3071500000000001E-2</v>
      </c>
      <c r="DR142" s="24">
        <v>8.3220199999999994E-2</v>
      </c>
      <c r="DS142" s="24">
        <v>9.2219599999999999E-2</v>
      </c>
      <c r="DT142" s="24">
        <v>5.1899899999999999E-2</v>
      </c>
      <c r="DU142" s="24">
        <v>5.5676799999999999E-2</v>
      </c>
      <c r="DV142" s="24">
        <v>3.1790600000000002E-2</v>
      </c>
      <c r="DW142" s="24">
        <v>2.3775299999999999E-2</v>
      </c>
      <c r="DX142" s="24">
        <v>4.4997200000000001E-2</v>
      </c>
      <c r="DY142" s="24">
        <v>4.4246099999999997E-2</v>
      </c>
      <c r="DZ142" s="24">
        <v>3.3066699999999997E-2</v>
      </c>
      <c r="EA142" s="24">
        <v>6.7793599999999996E-2</v>
      </c>
      <c r="EB142" s="24">
        <v>5.0926199999999998E-2</v>
      </c>
      <c r="EC142" s="24">
        <v>6.0773500000000001E-2</v>
      </c>
      <c r="ED142" s="24">
        <v>0.1054403</v>
      </c>
      <c r="EE142" s="24">
        <v>0.1225347</v>
      </c>
      <c r="EF142" s="24">
        <v>0.13691980000000001</v>
      </c>
      <c r="EG142" s="24">
        <v>6.4117999999999994E-2</v>
      </c>
      <c r="EH142" s="24">
        <v>9.0319999999999998E-2</v>
      </c>
      <c r="EI142" s="24">
        <v>3.8306199999999999E-2</v>
      </c>
      <c r="EJ142" s="24">
        <v>8.7735199999999999E-2</v>
      </c>
      <c r="EK142" s="24">
        <v>4.10914E-2</v>
      </c>
      <c r="EL142" s="24">
        <v>5.5589699999999999E-2</v>
      </c>
      <c r="EM142" s="24">
        <v>0.1018758</v>
      </c>
      <c r="EN142" s="24">
        <v>0.1218582</v>
      </c>
      <c r="EO142" s="24">
        <v>7.7140100000000003E-2</v>
      </c>
      <c r="EP142" s="24">
        <v>0.1070625</v>
      </c>
      <c r="EQ142" s="24">
        <v>0.1153472</v>
      </c>
      <c r="ER142" s="24">
        <v>7.3817099999999997E-2</v>
      </c>
      <c r="ES142" s="24">
        <v>7.6595399999999994E-2</v>
      </c>
      <c r="ET142" s="24">
        <v>5.3787099999999997E-2</v>
      </c>
      <c r="EU142" s="24">
        <v>44.396709999999999</v>
      </c>
      <c r="EV142" s="24">
        <v>43.798119999999997</v>
      </c>
      <c r="EW142" s="24">
        <v>43.009390000000003</v>
      </c>
      <c r="EX142" s="24">
        <v>42.532859999999999</v>
      </c>
      <c r="EY142" s="24">
        <v>42.730049999999999</v>
      </c>
      <c r="EZ142" s="24">
        <v>42.471829999999997</v>
      </c>
      <c r="FA142" s="24">
        <v>41.861499999999999</v>
      </c>
      <c r="FB142" s="24">
        <v>41.549300000000002</v>
      </c>
      <c r="FC142" s="24">
        <v>46.617370000000001</v>
      </c>
      <c r="FD142" s="24">
        <v>53.539909999999999</v>
      </c>
      <c r="FE142" s="24">
        <v>58.272300000000001</v>
      </c>
      <c r="FF142" s="24">
        <v>63.082160000000002</v>
      </c>
      <c r="FG142" s="24">
        <v>66.474180000000004</v>
      </c>
      <c r="FH142" s="24">
        <v>70.990610000000004</v>
      </c>
      <c r="FI142" s="24">
        <v>71.65258</v>
      </c>
      <c r="FJ142" s="24">
        <v>69.478870000000001</v>
      </c>
      <c r="FK142" s="24">
        <v>68.375590000000003</v>
      </c>
      <c r="FL142" s="24">
        <v>61.730049999999999</v>
      </c>
      <c r="FM142" s="24">
        <v>58.492959999999997</v>
      </c>
      <c r="FN142" s="24">
        <v>56.957740000000001</v>
      </c>
      <c r="FO142" s="24">
        <v>53.115020000000001</v>
      </c>
      <c r="FP142" s="24">
        <v>52.215960000000003</v>
      </c>
      <c r="FQ142" s="24">
        <v>50.591549999999998</v>
      </c>
      <c r="FR142" s="24">
        <v>49.232399999999998</v>
      </c>
      <c r="FS142" s="24">
        <v>0.40696900000000003</v>
      </c>
      <c r="FT142" s="24">
        <v>1.6610099999999999E-2</v>
      </c>
      <c r="FU142" s="24">
        <v>2.38534E-2</v>
      </c>
    </row>
    <row r="143" spans="1:177" x14ac:dyDescent="0.2">
      <c r="A143" s="14" t="s">
        <v>228</v>
      </c>
      <c r="B143" s="14" t="s">
        <v>0</v>
      </c>
      <c r="C143" s="14" t="s">
        <v>225</v>
      </c>
      <c r="D143" s="36" t="s">
        <v>251</v>
      </c>
      <c r="E143" s="25" t="s">
        <v>219</v>
      </c>
      <c r="F143" s="25">
        <v>3466</v>
      </c>
      <c r="G143" s="24">
        <v>2.128072</v>
      </c>
      <c r="H143" s="24">
        <v>1.9962549999999999</v>
      </c>
      <c r="I143" s="24">
        <v>1.925567</v>
      </c>
      <c r="J143" s="24">
        <v>1.873356</v>
      </c>
      <c r="K143" s="24">
        <v>1.882352</v>
      </c>
      <c r="L143" s="24">
        <v>2.0910259999999998</v>
      </c>
      <c r="M143" s="24">
        <v>2.5032619999999999</v>
      </c>
      <c r="N143" s="24">
        <v>2.6047989999999999</v>
      </c>
      <c r="O143" s="24">
        <v>2.6311879999999999</v>
      </c>
      <c r="P143" s="24">
        <v>2.531088</v>
      </c>
      <c r="Q143" s="24">
        <v>2.5972789999999999</v>
      </c>
      <c r="R143" s="24">
        <v>2.6524909999999999</v>
      </c>
      <c r="S143" s="24">
        <v>2.6036049999999999</v>
      </c>
      <c r="T143" s="24">
        <v>2.5717430000000001</v>
      </c>
      <c r="U143" s="24">
        <v>2.6665070000000002</v>
      </c>
      <c r="V143" s="24">
        <v>2.83643</v>
      </c>
      <c r="W143" s="24">
        <v>3.2664879999999998</v>
      </c>
      <c r="X143" s="24">
        <v>3.6128019999999998</v>
      </c>
      <c r="Y143" s="24">
        <v>3.9233720000000001</v>
      </c>
      <c r="Z143" s="24">
        <v>3.9364279999999998</v>
      </c>
      <c r="AA143" s="24">
        <v>3.7915329999999998</v>
      </c>
      <c r="AB143" s="24">
        <v>3.4498039999999999</v>
      </c>
      <c r="AC143" s="24">
        <v>2.9571100000000001</v>
      </c>
      <c r="AD143" s="24">
        <v>2.4772690000000002</v>
      </c>
      <c r="AE143" s="24">
        <v>-0.1311735</v>
      </c>
      <c r="AF143" s="24">
        <v>-0.131795</v>
      </c>
      <c r="AG143" s="24">
        <v>-0.10599600000000001</v>
      </c>
      <c r="AH143" s="24">
        <v>-0.1205157</v>
      </c>
      <c r="AI143" s="24">
        <v>-8.6776400000000004E-2</v>
      </c>
      <c r="AJ143" s="24">
        <v>-8.9653700000000003E-2</v>
      </c>
      <c r="AK143" s="24">
        <v>-2.05101E-2</v>
      </c>
      <c r="AL143" s="24">
        <v>2.5271800000000001E-2</v>
      </c>
      <c r="AM143" s="24">
        <v>8.591E-2</v>
      </c>
      <c r="AN143" s="24">
        <v>0.12742590000000001</v>
      </c>
      <c r="AO143" s="24">
        <v>7.6793200000000006E-2</v>
      </c>
      <c r="AP143" s="24">
        <v>0.1791748</v>
      </c>
      <c r="AQ143" s="24">
        <v>0.10386860000000001</v>
      </c>
      <c r="AR143" s="24">
        <v>0.14988650000000001</v>
      </c>
      <c r="AS143" s="24">
        <v>0.1045208</v>
      </c>
      <c r="AT143" s="24">
        <v>0.1077336</v>
      </c>
      <c r="AU143" s="24">
        <v>0.12918779999999999</v>
      </c>
      <c r="AV143" s="24">
        <v>8.8942499999999994E-2</v>
      </c>
      <c r="AW143" s="24">
        <v>7.8159000000000006E-3</v>
      </c>
      <c r="AX143" s="24">
        <v>1.03176E-2</v>
      </c>
      <c r="AY143" s="24">
        <v>5.2149500000000001E-2</v>
      </c>
      <c r="AZ143" s="24">
        <v>-2.06363E-2</v>
      </c>
      <c r="BA143" s="24">
        <v>-5.3258600000000003E-2</v>
      </c>
      <c r="BB143" s="24">
        <v>-9.45246E-2</v>
      </c>
      <c r="BC143" s="24">
        <v>-9.4347200000000006E-2</v>
      </c>
      <c r="BD143" s="24">
        <v>-9.5755800000000002E-2</v>
      </c>
      <c r="BE143" s="24">
        <v>-7.2165000000000007E-2</v>
      </c>
      <c r="BF143" s="24">
        <v>-8.6585400000000007E-2</v>
      </c>
      <c r="BG143" s="24">
        <v>-5.5351200000000003E-2</v>
      </c>
      <c r="BH143" s="24">
        <v>-5.8004899999999998E-2</v>
      </c>
      <c r="BI143" s="24">
        <v>1.0787100000000001E-2</v>
      </c>
      <c r="BJ143" s="24">
        <v>5.6872199999999998E-2</v>
      </c>
      <c r="BK143" s="24">
        <v>0.11844</v>
      </c>
      <c r="BL143" s="24">
        <v>0.16066649999999999</v>
      </c>
      <c r="BM143" s="24">
        <v>0.11103300000000001</v>
      </c>
      <c r="BN143" s="24">
        <v>0.21488119999999999</v>
      </c>
      <c r="BO143" s="24">
        <v>0.13942160000000001</v>
      </c>
      <c r="BP143" s="24">
        <v>0.18542030000000001</v>
      </c>
      <c r="BQ143" s="24">
        <v>0.141984</v>
      </c>
      <c r="BR143" s="24">
        <v>0.14546249999999999</v>
      </c>
      <c r="BS143" s="24">
        <v>0.16834199999999999</v>
      </c>
      <c r="BT143" s="24">
        <v>0.12831110000000001</v>
      </c>
      <c r="BU143" s="24">
        <v>4.9361599999999999E-2</v>
      </c>
      <c r="BV143" s="24">
        <v>5.2589999999999998E-2</v>
      </c>
      <c r="BW143" s="24">
        <v>9.3279000000000001E-2</v>
      </c>
      <c r="BX143" s="24">
        <v>1.8196899999999998E-2</v>
      </c>
      <c r="BY143" s="24">
        <v>-1.6738800000000002E-2</v>
      </c>
      <c r="BZ143" s="24">
        <v>-5.90445E-2</v>
      </c>
      <c r="CA143" s="24">
        <v>-6.88415E-2</v>
      </c>
      <c r="CB143" s="24">
        <v>-7.0795200000000003E-2</v>
      </c>
      <c r="CC143" s="24">
        <v>-4.8733699999999998E-2</v>
      </c>
      <c r="CD143" s="24">
        <v>-6.3085500000000003E-2</v>
      </c>
      <c r="CE143" s="24">
        <v>-3.3586299999999999E-2</v>
      </c>
      <c r="CF143" s="24">
        <v>-3.6084999999999999E-2</v>
      </c>
      <c r="CG143" s="24">
        <v>3.2463499999999999E-2</v>
      </c>
      <c r="CH143" s="24">
        <v>7.8758599999999998E-2</v>
      </c>
      <c r="CI143" s="24">
        <v>0.14097019999999999</v>
      </c>
      <c r="CJ143" s="24">
        <v>0.18368880000000001</v>
      </c>
      <c r="CK143" s="24">
        <v>0.13474729999999999</v>
      </c>
      <c r="CL143" s="24">
        <v>0.2396114</v>
      </c>
      <c r="CM143" s="24">
        <v>0.16404540000000001</v>
      </c>
      <c r="CN143" s="24">
        <v>0.21003089999999999</v>
      </c>
      <c r="CO143" s="24">
        <v>0.167931</v>
      </c>
      <c r="CP143" s="24">
        <v>0.17159340000000001</v>
      </c>
      <c r="CQ143" s="24">
        <v>0.1954601</v>
      </c>
      <c r="CR143" s="24">
        <v>0.15557770000000001</v>
      </c>
      <c r="CS143" s="24">
        <v>7.8135899999999994E-2</v>
      </c>
      <c r="CT143" s="24">
        <v>8.1867800000000004E-2</v>
      </c>
      <c r="CU143" s="24">
        <v>0.1217652</v>
      </c>
      <c r="CV143" s="24">
        <v>4.5092699999999999E-2</v>
      </c>
      <c r="CW143" s="24">
        <v>8.5547000000000002E-3</v>
      </c>
      <c r="CX143" s="24">
        <v>-3.4471099999999998E-2</v>
      </c>
      <c r="CY143" s="24">
        <v>-4.3335699999999998E-2</v>
      </c>
      <c r="CZ143" s="24">
        <v>-4.58345E-2</v>
      </c>
      <c r="DA143" s="24">
        <v>-2.5302399999999999E-2</v>
      </c>
      <c r="DB143" s="24">
        <v>-3.9585500000000003E-2</v>
      </c>
      <c r="DC143" s="24">
        <v>-1.1821399999999999E-2</v>
      </c>
      <c r="DD143" s="24">
        <v>-1.41651E-2</v>
      </c>
      <c r="DE143" s="24">
        <v>5.4139899999999998E-2</v>
      </c>
      <c r="DF143" s="24">
        <v>0.100645</v>
      </c>
      <c r="DG143" s="24">
        <v>0.16350039999999999</v>
      </c>
      <c r="DH143" s="24">
        <v>0.20671120000000001</v>
      </c>
      <c r="DI143" s="24">
        <v>0.15846170000000001</v>
      </c>
      <c r="DJ143" s="24">
        <v>0.26434160000000001</v>
      </c>
      <c r="DK143" s="24">
        <v>0.18866930000000001</v>
      </c>
      <c r="DL143" s="24">
        <v>0.2346415</v>
      </c>
      <c r="DM143" s="24">
        <v>0.19387789999999999</v>
      </c>
      <c r="DN143" s="24">
        <v>0.19772429999999999</v>
      </c>
      <c r="DO143" s="24">
        <v>0.2225782</v>
      </c>
      <c r="DP143" s="24">
        <v>0.18284439999999999</v>
      </c>
      <c r="DQ143" s="24">
        <v>0.1069103</v>
      </c>
      <c r="DR143" s="24">
        <v>0.11114549999999999</v>
      </c>
      <c r="DS143" s="24">
        <v>0.15025140000000001</v>
      </c>
      <c r="DT143" s="24">
        <v>7.19886E-2</v>
      </c>
      <c r="DU143" s="24">
        <v>3.3848099999999999E-2</v>
      </c>
      <c r="DV143" s="24">
        <v>-9.8978E-3</v>
      </c>
      <c r="DW143" s="24">
        <v>-6.5094999999999997E-3</v>
      </c>
      <c r="DX143" s="24">
        <v>-9.7952999999999998E-3</v>
      </c>
      <c r="DY143" s="24">
        <v>8.5286000000000008E-3</v>
      </c>
      <c r="DZ143" s="24">
        <v>-5.6553000000000003E-3</v>
      </c>
      <c r="EA143" s="24">
        <v>1.9603700000000002E-2</v>
      </c>
      <c r="EB143" s="24">
        <v>1.7483700000000001E-2</v>
      </c>
      <c r="EC143" s="24">
        <v>8.5437100000000002E-2</v>
      </c>
      <c r="ED143" s="24">
        <v>0.13224549999999999</v>
      </c>
      <c r="EE143" s="24">
        <v>0.19603039999999999</v>
      </c>
      <c r="EF143" s="24">
        <v>0.23995179999999999</v>
      </c>
      <c r="EG143" s="24">
        <v>0.19270139999999999</v>
      </c>
      <c r="EH143" s="24">
        <v>0.30004799999999998</v>
      </c>
      <c r="EI143" s="24">
        <v>0.22422230000000001</v>
      </c>
      <c r="EJ143" s="24">
        <v>0.2701752</v>
      </c>
      <c r="EK143" s="24">
        <v>0.2313412</v>
      </c>
      <c r="EL143" s="24">
        <v>0.2354532</v>
      </c>
      <c r="EM143" s="24">
        <v>0.26173239999999998</v>
      </c>
      <c r="EN143" s="24">
        <v>0.22221299999999999</v>
      </c>
      <c r="EO143" s="24">
        <v>0.148456</v>
      </c>
      <c r="EP143" s="24">
        <v>0.153418</v>
      </c>
      <c r="EQ143" s="24">
        <v>0.19138089999999999</v>
      </c>
      <c r="ER143" s="24">
        <v>0.1108218</v>
      </c>
      <c r="ES143" s="24">
        <v>7.0367899999999997E-2</v>
      </c>
      <c r="ET143" s="24">
        <v>2.5582299999999999E-2</v>
      </c>
      <c r="EU143" s="24">
        <v>50.44838</v>
      </c>
      <c r="EV143" s="24">
        <v>50.87867</v>
      </c>
      <c r="EW143" s="24">
        <v>50.905050000000003</v>
      </c>
      <c r="EX143" s="24">
        <v>51.15448</v>
      </c>
      <c r="EY143" s="24">
        <v>51.993220000000001</v>
      </c>
      <c r="EZ143" s="24">
        <v>53.932929999999999</v>
      </c>
      <c r="FA143" s="24">
        <v>55.018090000000001</v>
      </c>
      <c r="FB143" s="24">
        <v>55.665410000000001</v>
      </c>
      <c r="FC143" s="24">
        <v>55.929160000000003</v>
      </c>
      <c r="FD143" s="24">
        <v>56.571210000000001</v>
      </c>
      <c r="FE143" s="24">
        <v>56.537300000000002</v>
      </c>
      <c r="FF143" s="24">
        <v>56.27355</v>
      </c>
      <c r="FG143" s="24">
        <v>56.280329999999999</v>
      </c>
      <c r="FH143" s="24">
        <v>56.616430000000001</v>
      </c>
      <c r="FI143" s="24">
        <v>56.786740000000002</v>
      </c>
      <c r="FJ143" s="24">
        <v>56.832709999999999</v>
      </c>
      <c r="FK143" s="24">
        <v>56.666919999999998</v>
      </c>
      <c r="FL143" s="24">
        <v>56.706859999999999</v>
      </c>
      <c r="FM143" s="24">
        <v>56.665410000000001</v>
      </c>
      <c r="FN143" s="24">
        <v>56.240389999999998</v>
      </c>
      <c r="FO143" s="24">
        <v>55.567439999999998</v>
      </c>
      <c r="FP143" s="24">
        <v>55.70008</v>
      </c>
      <c r="FQ143" s="24">
        <v>54.617179999999998</v>
      </c>
      <c r="FR143" s="24">
        <v>53.84778</v>
      </c>
      <c r="FS143" s="24">
        <v>0.68671479999999996</v>
      </c>
      <c r="FT143" s="24">
        <v>2.9758199999999999E-2</v>
      </c>
      <c r="FU143" s="24">
        <v>4.2178500000000001E-2</v>
      </c>
    </row>
    <row r="144" spans="1:177" x14ac:dyDescent="0.2">
      <c r="A144" s="14" t="s">
        <v>228</v>
      </c>
      <c r="B144" s="14" t="s">
        <v>0</v>
      </c>
      <c r="C144" s="14" t="s">
        <v>225</v>
      </c>
      <c r="D144" s="36" t="s">
        <v>251</v>
      </c>
      <c r="E144" s="25" t="s">
        <v>220</v>
      </c>
      <c r="F144" s="25">
        <v>2012</v>
      </c>
      <c r="G144" s="24">
        <v>1.2228479999999999</v>
      </c>
      <c r="H144" s="24">
        <v>1.1424179999999999</v>
      </c>
      <c r="I144" s="24">
        <v>1.098546</v>
      </c>
      <c r="J144" s="24">
        <v>1.044116</v>
      </c>
      <c r="K144" s="24">
        <v>1.0087349999999999</v>
      </c>
      <c r="L144" s="24">
        <v>1.1033489999999999</v>
      </c>
      <c r="M144" s="24">
        <v>1.3362449999999999</v>
      </c>
      <c r="N144" s="24">
        <v>1.460761</v>
      </c>
      <c r="O144" s="24">
        <v>1.4813400000000001</v>
      </c>
      <c r="P144" s="24">
        <v>1.430863</v>
      </c>
      <c r="Q144" s="24">
        <v>1.4737910000000001</v>
      </c>
      <c r="R144" s="24">
        <v>1.5488500000000001</v>
      </c>
      <c r="S144" s="24">
        <v>1.530111</v>
      </c>
      <c r="T144" s="24">
        <v>1.495795</v>
      </c>
      <c r="U144" s="24">
        <v>1.5743480000000001</v>
      </c>
      <c r="V144" s="24">
        <v>1.6314409999999999</v>
      </c>
      <c r="W144" s="24">
        <v>1.834341</v>
      </c>
      <c r="X144" s="24">
        <v>2.0133429999999999</v>
      </c>
      <c r="Y144" s="24">
        <v>2.2382979999999999</v>
      </c>
      <c r="Z144" s="24">
        <v>2.1756229999999999</v>
      </c>
      <c r="AA144" s="24">
        <v>2.1353749999999998</v>
      </c>
      <c r="AB144" s="24">
        <v>1.94852</v>
      </c>
      <c r="AC144" s="24">
        <v>1.6467369999999999</v>
      </c>
      <c r="AD144" s="24">
        <v>1.3744670000000001</v>
      </c>
      <c r="AE144" s="24">
        <v>-0.1114405</v>
      </c>
      <c r="AF144" s="24">
        <v>-0.13291</v>
      </c>
      <c r="AG144" s="24">
        <v>-0.1066694</v>
      </c>
      <c r="AH144" s="24">
        <v>-0.11149390000000001</v>
      </c>
      <c r="AI144" s="24">
        <v>-0.1020245</v>
      </c>
      <c r="AJ144" s="24">
        <v>-8.6917800000000003E-2</v>
      </c>
      <c r="AK144" s="24">
        <v>-2.5700799999999999E-2</v>
      </c>
      <c r="AL144" s="24">
        <v>-2.2247400000000001E-2</v>
      </c>
      <c r="AM144" s="24">
        <v>8.2591000000000001E-3</v>
      </c>
      <c r="AN144" s="24">
        <v>3.3771599999999999E-2</v>
      </c>
      <c r="AO144" s="24">
        <v>5.8249700000000001E-2</v>
      </c>
      <c r="AP144" s="24">
        <v>0.12963559999999999</v>
      </c>
      <c r="AQ144" s="24">
        <v>0.11086749999999999</v>
      </c>
      <c r="AR144" s="24">
        <v>0.1019427</v>
      </c>
      <c r="AS144" s="24">
        <v>0.11073379999999999</v>
      </c>
      <c r="AT144" s="24">
        <v>9.4041899999999998E-2</v>
      </c>
      <c r="AU144" s="24">
        <v>5.8812700000000002E-2</v>
      </c>
      <c r="AV144" s="24">
        <v>2.0668200000000001E-2</v>
      </c>
      <c r="AW144" s="24">
        <v>-8.8456999999999997E-3</v>
      </c>
      <c r="AX144" s="24">
        <v>-4.04652E-2</v>
      </c>
      <c r="AY144" s="24">
        <v>-2.4415999999999999E-3</v>
      </c>
      <c r="AZ144" s="24">
        <v>-3.9025999999999998E-2</v>
      </c>
      <c r="BA144" s="24">
        <v>-7.8109100000000001E-2</v>
      </c>
      <c r="BB144" s="24">
        <v>-9.3589699999999998E-2</v>
      </c>
      <c r="BC144" s="24">
        <v>-8.2575899999999994E-2</v>
      </c>
      <c r="BD144" s="24">
        <v>-0.10484</v>
      </c>
      <c r="BE144" s="24">
        <v>-8.0741199999999999E-2</v>
      </c>
      <c r="BF144" s="24">
        <v>-8.5432900000000006E-2</v>
      </c>
      <c r="BG144" s="24">
        <v>-8.0223600000000006E-2</v>
      </c>
      <c r="BH144" s="24">
        <v>-6.5784400000000007E-2</v>
      </c>
      <c r="BI144" s="24">
        <v>-5.5055E-3</v>
      </c>
      <c r="BJ144" s="24">
        <v>-6.3789999999999995E-4</v>
      </c>
      <c r="BK144" s="24">
        <v>3.2764599999999998E-2</v>
      </c>
      <c r="BL144" s="24">
        <v>5.9401700000000002E-2</v>
      </c>
      <c r="BM144" s="24">
        <v>8.4220299999999998E-2</v>
      </c>
      <c r="BN144" s="24">
        <v>0.15823989999999999</v>
      </c>
      <c r="BO144" s="24">
        <v>0.13987479999999999</v>
      </c>
      <c r="BP144" s="24">
        <v>0.13075349999999999</v>
      </c>
      <c r="BQ144" s="24">
        <v>0.1413942</v>
      </c>
      <c r="BR144" s="24">
        <v>0.124375</v>
      </c>
      <c r="BS144" s="24">
        <v>8.9667200000000002E-2</v>
      </c>
      <c r="BT144" s="24">
        <v>5.0670399999999997E-2</v>
      </c>
      <c r="BU144" s="24">
        <v>2.22463E-2</v>
      </c>
      <c r="BV144" s="24">
        <v>-8.2153999999999994E-3</v>
      </c>
      <c r="BW144" s="24">
        <v>2.9029300000000001E-2</v>
      </c>
      <c r="BX144" s="24">
        <v>-9.3834999999999995E-3</v>
      </c>
      <c r="BY144" s="24">
        <v>-5.0560399999999998E-2</v>
      </c>
      <c r="BZ144" s="24">
        <v>-6.8602499999999997E-2</v>
      </c>
      <c r="CA144" s="24">
        <v>-6.2584399999999998E-2</v>
      </c>
      <c r="CB144" s="24">
        <v>-8.53989E-2</v>
      </c>
      <c r="CC144" s="24">
        <v>-6.2783400000000003E-2</v>
      </c>
      <c r="CD144" s="24">
        <v>-6.7383200000000004E-2</v>
      </c>
      <c r="CE144" s="24">
        <v>-6.5124399999999999E-2</v>
      </c>
      <c r="CF144" s="24">
        <v>-5.1147499999999999E-2</v>
      </c>
      <c r="CG144" s="24">
        <v>8.4817E-3</v>
      </c>
      <c r="CH144" s="24">
        <v>1.4328799999999999E-2</v>
      </c>
      <c r="CI144" s="24">
        <v>4.9737000000000003E-2</v>
      </c>
      <c r="CJ144" s="24">
        <v>7.7152999999999999E-2</v>
      </c>
      <c r="CK144" s="24">
        <v>0.10220750000000001</v>
      </c>
      <c r="CL144" s="24">
        <v>0.17805109999999999</v>
      </c>
      <c r="CM144" s="24">
        <v>0.1599652</v>
      </c>
      <c r="CN144" s="24">
        <v>0.1507077</v>
      </c>
      <c r="CO144" s="24">
        <v>0.16262960000000001</v>
      </c>
      <c r="CP144" s="24">
        <v>0.1453836</v>
      </c>
      <c r="CQ144" s="24">
        <v>0.11103689999999999</v>
      </c>
      <c r="CR144" s="24">
        <v>7.1449799999999994E-2</v>
      </c>
      <c r="CS144" s="24">
        <v>4.3780600000000003E-2</v>
      </c>
      <c r="CT144" s="24">
        <v>1.4120600000000001E-2</v>
      </c>
      <c r="CU144" s="24">
        <v>5.08259E-2</v>
      </c>
      <c r="CV144" s="24">
        <v>1.1146700000000001E-2</v>
      </c>
      <c r="CW144" s="24">
        <v>-3.1480300000000003E-2</v>
      </c>
      <c r="CX144" s="24">
        <v>-5.1296399999999999E-2</v>
      </c>
      <c r="CY144" s="24">
        <v>-4.2592900000000003E-2</v>
      </c>
      <c r="CZ144" s="24">
        <v>-6.5957699999999994E-2</v>
      </c>
      <c r="DA144" s="24">
        <v>-4.48256E-2</v>
      </c>
      <c r="DB144" s="24">
        <v>-4.9333500000000002E-2</v>
      </c>
      <c r="DC144" s="24">
        <v>-5.0025199999999999E-2</v>
      </c>
      <c r="DD144" s="24">
        <v>-3.6510500000000001E-2</v>
      </c>
      <c r="DE144" s="24">
        <v>2.24689E-2</v>
      </c>
      <c r="DF144" s="24">
        <v>2.9295499999999999E-2</v>
      </c>
      <c r="DG144" s="24">
        <v>6.6709500000000005E-2</v>
      </c>
      <c r="DH144" s="24">
        <v>9.4904299999999997E-2</v>
      </c>
      <c r="DI144" s="24">
        <v>0.1201947</v>
      </c>
      <c r="DJ144" s="24">
        <v>0.19786239999999999</v>
      </c>
      <c r="DK144" s="24">
        <v>0.18005550000000001</v>
      </c>
      <c r="DL144" s="24">
        <v>0.17066200000000001</v>
      </c>
      <c r="DM144" s="24">
        <v>0.1838649</v>
      </c>
      <c r="DN144" s="24">
        <v>0.16639209999999999</v>
      </c>
      <c r="DO144" s="24">
        <v>0.13240669999999999</v>
      </c>
      <c r="DP144" s="24">
        <v>9.22293E-2</v>
      </c>
      <c r="DQ144" s="24">
        <v>6.5314899999999995E-2</v>
      </c>
      <c r="DR144" s="24">
        <v>3.6456700000000002E-2</v>
      </c>
      <c r="DS144" s="24">
        <v>7.2622599999999995E-2</v>
      </c>
      <c r="DT144" s="24">
        <v>3.1676999999999997E-2</v>
      </c>
      <c r="DU144" s="24">
        <v>-1.24002E-2</v>
      </c>
      <c r="DV144" s="24">
        <v>-3.3990300000000001E-2</v>
      </c>
      <c r="DW144" s="24">
        <v>-1.37284E-2</v>
      </c>
      <c r="DX144" s="24">
        <v>-3.7887799999999999E-2</v>
      </c>
      <c r="DY144" s="24">
        <v>-1.8897299999999999E-2</v>
      </c>
      <c r="DZ144" s="24">
        <v>-2.3272500000000002E-2</v>
      </c>
      <c r="EA144" s="24">
        <v>-2.82244E-2</v>
      </c>
      <c r="EB144" s="24">
        <v>-1.5377099999999999E-2</v>
      </c>
      <c r="EC144" s="24">
        <v>4.2664100000000003E-2</v>
      </c>
      <c r="ED144" s="24">
        <v>5.0904999999999999E-2</v>
      </c>
      <c r="EE144" s="24">
        <v>9.1215000000000004E-2</v>
      </c>
      <c r="EF144" s="24">
        <v>0.1205343</v>
      </c>
      <c r="EG144" s="24">
        <v>0.1461653</v>
      </c>
      <c r="EH144" s="24">
        <v>0.22646669999999999</v>
      </c>
      <c r="EI144" s="24">
        <v>0.20906279999999999</v>
      </c>
      <c r="EJ144" s="24">
        <v>0.19947280000000001</v>
      </c>
      <c r="EK144" s="24">
        <v>0.2145253</v>
      </c>
      <c r="EL144" s="24">
        <v>0.19672519999999999</v>
      </c>
      <c r="EM144" s="24">
        <v>0.1632612</v>
      </c>
      <c r="EN144" s="24">
        <v>0.12223150000000001</v>
      </c>
      <c r="EO144" s="24">
        <v>9.6406900000000004E-2</v>
      </c>
      <c r="EP144" s="24">
        <v>6.8706500000000004E-2</v>
      </c>
      <c r="EQ144" s="24">
        <v>0.1040934</v>
      </c>
      <c r="ER144" s="24">
        <v>6.1319499999999999E-2</v>
      </c>
      <c r="ES144" s="24">
        <v>1.5148500000000001E-2</v>
      </c>
      <c r="ET144" s="24">
        <v>-9.0031999999999994E-3</v>
      </c>
      <c r="EU144" s="24">
        <v>51.518180000000001</v>
      </c>
      <c r="EV144" s="24">
        <v>51.806489999999997</v>
      </c>
      <c r="EW144" s="24">
        <v>51.58961</v>
      </c>
      <c r="EX144" s="24">
        <v>51.906489999999998</v>
      </c>
      <c r="EY144" s="24">
        <v>52.654539999999997</v>
      </c>
      <c r="EZ144" s="24">
        <v>54.798699999999997</v>
      </c>
      <c r="FA144" s="24">
        <v>55.584420000000001</v>
      </c>
      <c r="FB144" s="24">
        <v>55.977919999999997</v>
      </c>
      <c r="FC144" s="24">
        <v>56.137659999999997</v>
      </c>
      <c r="FD144" s="24">
        <v>56.859740000000002</v>
      </c>
      <c r="FE144" s="24">
        <v>56.855840000000001</v>
      </c>
      <c r="FF144" s="24">
        <v>57.029870000000003</v>
      </c>
      <c r="FG144" s="24">
        <v>57.062339999999999</v>
      </c>
      <c r="FH144" s="24">
        <v>57.310389999999998</v>
      </c>
      <c r="FI144" s="24">
        <v>57.316879999999998</v>
      </c>
      <c r="FJ144" s="24">
        <v>57.364939999999997</v>
      </c>
      <c r="FK144" s="24">
        <v>57.17662</v>
      </c>
      <c r="FL144" s="24">
        <v>57.211689999999997</v>
      </c>
      <c r="FM144" s="24">
        <v>57.137659999999997</v>
      </c>
      <c r="FN144" s="24">
        <v>56.855840000000001</v>
      </c>
      <c r="FO144" s="24">
        <v>56.219479999999997</v>
      </c>
      <c r="FP144" s="24">
        <v>56.4</v>
      </c>
      <c r="FQ144" s="24">
        <v>54.942860000000003</v>
      </c>
      <c r="FR144" s="24">
        <v>54.294800000000002</v>
      </c>
      <c r="FS144" s="24">
        <v>0.5051795</v>
      </c>
      <c r="FT144" s="24">
        <v>2.2893199999999999E-2</v>
      </c>
      <c r="FU144" s="24">
        <v>3.2147299999999997E-2</v>
      </c>
    </row>
    <row r="145" spans="1:177" x14ac:dyDescent="0.2">
      <c r="A145" s="14" t="s">
        <v>228</v>
      </c>
      <c r="B145" s="14" t="s">
        <v>0</v>
      </c>
      <c r="C145" s="14" t="s">
        <v>225</v>
      </c>
      <c r="D145" s="36" t="s">
        <v>251</v>
      </c>
      <c r="E145" s="25" t="s">
        <v>221</v>
      </c>
      <c r="F145" s="25">
        <v>1454</v>
      </c>
      <c r="G145" s="24">
        <v>0.90236459999999996</v>
      </c>
      <c r="H145" s="24">
        <v>0.84944549999999996</v>
      </c>
      <c r="I145" s="24">
        <v>0.82374539999999996</v>
      </c>
      <c r="J145" s="24">
        <v>0.82572780000000001</v>
      </c>
      <c r="K145" s="24">
        <v>0.87136119999999995</v>
      </c>
      <c r="L145" s="24">
        <v>0.98675349999999995</v>
      </c>
      <c r="M145" s="24">
        <v>1.167421</v>
      </c>
      <c r="N145" s="24">
        <v>1.1444890000000001</v>
      </c>
      <c r="O145" s="24">
        <v>1.1524589999999999</v>
      </c>
      <c r="P145" s="24">
        <v>1.1030770000000001</v>
      </c>
      <c r="Q145" s="24">
        <v>1.125335</v>
      </c>
      <c r="R145" s="24">
        <v>1.108387</v>
      </c>
      <c r="S145" s="24">
        <v>1.0786789999999999</v>
      </c>
      <c r="T145" s="24">
        <v>1.0838460000000001</v>
      </c>
      <c r="U145" s="24">
        <v>1.0995379999999999</v>
      </c>
      <c r="V145" s="24">
        <v>1.2104539999999999</v>
      </c>
      <c r="W145" s="24">
        <v>1.43794</v>
      </c>
      <c r="X145" s="24">
        <v>1.60714</v>
      </c>
      <c r="Y145" s="24">
        <v>1.687592</v>
      </c>
      <c r="Z145" s="24">
        <v>1.7637579999999999</v>
      </c>
      <c r="AA145" s="24">
        <v>1.6601049999999999</v>
      </c>
      <c r="AB145" s="24">
        <v>1.5030749999999999</v>
      </c>
      <c r="AC145" s="24">
        <v>1.3116289999999999</v>
      </c>
      <c r="AD145" s="24">
        <v>1.102598</v>
      </c>
      <c r="AE145" s="24">
        <v>-4.78875E-2</v>
      </c>
      <c r="AF145" s="24">
        <v>-2.8042999999999998E-2</v>
      </c>
      <c r="AG145" s="24">
        <v>-2.6074300000000002E-2</v>
      </c>
      <c r="AH145" s="24">
        <v>-3.6050499999999999E-2</v>
      </c>
      <c r="AI145" s="24">
        <v>-9.0624999999999994E-3</v>
      </c>
      <c r="AJ145" s="24">
        <v>-2.5789599999999999E-2</v>
      </c>
      <c r="AK145" s="24">
        <v>-1.6112600000000001E-2</v>
      </c>
      <c r="AL145" s="24">
        <v>2.5869199999999998E-2</v>
      </c>
      <c r="AM145" s="24">
        <v>5.7675999999999998E-2</v>
      </c>
      <c r="AN145" s="24">
        <v>7.3618500000000003E-2</v>
      </c>
      <c r="AO145" s="24">
        <v>-3.3216000000000001E-3</v>
      </c>
      <c r="AP145" s="24">
        <v>3.0259600000000001E-2</v>
      </c>
      <c r="AQ145" s="24">
        <v>-2.5195599999999999E-2</v>
      </c>
      <c r="AR145" s="24">
        <v>3.2119599999999998E-2</v>
      </c>
      <c r="AS145" s="24">
        <v>-2.3500099999999999E-2</v>
      </c>
      <c r="AT145" s="24">
        <v>-6.1307000000000002E-3</v>
      </c>
      <c r="AU145" s="24">
        <v>4.9471899999999999E-2</v>
      </c>
      <c r="AV145" s="24">
        <v>4.8660099999999998E-2</v>
      </c>
      <c r="AW145" s="24">
        <v>-9.7666999999999997E-3</v>
      </c>
      <c r="AX145" s="24">
        <v>2.4535600000000001E-2</v>
      </c>
      <c r="AY145" s="24">
        <v>3.0079399999999999E-2</v>
      </c>
      <c r="AZ145" s="24">
        <v>-6.7305999999999998E-3</v>
      </c>
      <c r="BA145" s="24">
        <v>7.5560000000000004E-4</v>
      </c>
      <c r="BB145" s="24">
        <v>-2.6006000000000001E-2</v>
      </c>
      <c r="BC145" s="24">
        <v>-2.4987100000000002E-2</v>
      </c>
      <c r="BD145" s="24">
        <v>-5.4577999999999996E-3</v>
      </c>
      <c r="BE145" s="24">
        <v>-4.3131999999999997E-3</v>
      </c>
      <c r="BF145" s="24">
        <v>-1.4279999999999999E-2</v>
      </c>
      <c r="BG145" s="24">
        <v>1.36144E-2</v>
      </c>
      <c r="BH145" s="24">
        <v>-2.1527999999999999E-3</v>
      </c>
      <c r="BI145" s="24">
        <v>7.8764999999999998E-3</v>
      </c>
      <c r="BJ145" s="24">
        <v>4.8929E-2</v>
      </c>
      <c r="BK145" s="24">
        <v>7.9052899999999995E-2</v>
      </c>
      <c r="BL145" s="24">
        <v>9.4757099999999997E-2</v>
      </c>
      <c r="BM145" s="24">
        <v>1.8990199999999999E-2</v>
      </c>
      <c r="BN145" s="24">
        <v>5.1574200000000001E-2</v>
      </c>
      <c r="BO145" s="24">
        <v>-4.8091000000000002E-3</v>
      </c>
      <c r="BP145" s="24">
        <v>5.2872799999999998E-2</v>
      </c>
      <c r="BQ145" s="24">
        <v>-2.1017000000000002E-3</v>
      </c>
      <c r="BR145" s="24">
        <v>1.6240999999999998E-2</v>
      </c>
      <c r="BS145" s="24">
        <v>7.3579000000000006E-2</v>
      </c>
      <c r="BT145" s="24">
        <v>7.4191000000000007E-2</v>
      </c>
      <c r="BU145" s="24">
        <v>1.7810699999999999E-2</v>
      </c>
      <c r="BV145" s="24">
        <v>5.1853799999999999E-2</v>
      </c>
      <c r="BW145" s="24">
        <v>5.65786E-2</v>
      </c>
      <c r="BX145" s="24">
        <v>1.83818E-2</v>
      </c>
      <c r="BY145" s="24">
        <v>2.4723800000000001E-2</v>
      </c>
      <c r="BZ145" s="24">
        <v>-8.0270000000000005E-4</v>
      </c>
      <c r="CA145" s="24">
        <v>-9.1263999999999998E-3</v>
      </c>
      <c r="CB145" s="24">
        <v>1.01846E-2</v>
      </c>
      <c r="CC145" s="24">
        <v>1.07584E-2</v>
      </c>
      <c r="CD145" s="24">
        <v>7.9819999999999999E-4</v>
      </c>
      <c r="CE145" s="24">
        <v>2.9320300000000001E-2</v>
      </c>
      <c r="CF145" s="24">
        <v>1.4218E-2</v>
      </c>
      <c r="CG145" s="24">
        <v>2.4491300000000001E-2</v>
      </c>
      <c r="CH145" s="24">
        <v>6.4900100000000002E-2</v>
      </c>
      <c r="CI145" s="24">
        <v>9.3858499999999997E-2</v>
      </c>
      <c r="CJ145" s="24">
        <v>0.1093976</v>
      </c>
      <c r="CK145" s="24">
        <v>3.4443300000000003E-2</v>
      </c>
      <c r="CL145" s="24">
        <v>6.6336699999999998E-2</v>
      </c>
      <c r="CM145" s="24">
        <v>9.3103999999999999E-3</v>
      </c>
      <c r="CN145" s="24">
        <v>6.7246399999999998E-2</v>
      </c>
      <c r="CO145" s="24">
        <v>1.2718699999999999E-2</v>
      </c>
      <c r="CP145" s="24">
        <v>3.1735600000000003E-2</v>
      </c>
      <c r="CQ145" s="24">
        <v>9.0275499999999995E-2</v>
      </c>
      <c r="CR145" s="24">
        <v>9.18736E-2</v>
      </c>
      <c r="CS145" s="24">
        <v>3.6910699999999998E-2</v>
      </c>
      <c r="CT145" s="24">
        <v>7.0774199999999995E-2</v>
      </c>
      <c r="CU145" s="24">
        <v>7.4931899999999996E-2</v>
      </c>
      <c r="CV145" s="24">
        <v>3.5774500000000001E-2</v>
      </c>
      <c r="CW145" s="24">
        <v>4.1324100000000002E-2</v>
      </c>
      <c r="CX145" s="24">
        <v>1.6653000000000001E-2</v>
      </c>
      <c r="CY145" s="24">
        <v>6.7343999999999998E-3</v>
      </c>
      <c r="CZ145" s="24">
        <v>2.5827099999999999E-2</v>
      </c>
      <c r="DA145" s="24">
        <v>2.5830100000000002E-2</v>
      </c>
      <c r="DB145" s="24">
        <v>1.5876399999999999E-2</v>
      </c>
      <c r="DC145" s="24">
        <v>4.5026200000000002E-2</v>
      </c>
      <c r="DD145" s="24">
        <v>3.0588799999999999E-2</v>
      </c>
      <c r="DE145" s="24">
        <v>4.11061E-2</v>
      </c>
      <c r="DF145" s="24">
        <v>8.0871200000000004E-2</v>
      </c>
      <c r="DG145" s="24">
        <v>0.108664</v>
      </c>
      <c r="DH145" s="24">
        <v>0.1240381</v>
      </c>
      <c r="DI145" s="24">
        <v>4.98964E-2</v>
      </c>
      <c r="DJ145" s="24">
        <v>8.1099199999999996E-2</v>
      </c>
      <c r="DK145" s="24">
        <v>2.3429999999999999E-2</v>
      </c>
      <c r="DL145" s="24">
        <v>8.1619899999999995E-2</v>
      </c>
      <c r="DM145" s="24">
        <v>2.75391E-2</v>
      </c>
      <c r="DN145" s="24">
        <v>4.7230099999999997E-2</v>
      </c>
      <c r="DO145" s="24">
        <v>0.106972</v>
      </c>
      <c r="DP145" s="24">
        <v>0.10955620000000001</v>
      </c>
      <c r="DQ145" s="24">
        <v>5.6010699999999997E-2</v>
      </c>
      <c r="DR145" s="24">
        <v>8.9694700000000002E-2</v>
      </c>
      <c r="DS145" s="24">
        <v>9.3285199999999999E-2</v>
      </c>
      <c r="DT145" s="24">
        <v>5.3167300000000001E-2</v>
      </c>
      <c r="DU145" s="24">
        <v>5.7924400000000001E-2</v>
      </c>
      <c r="DV145" s="24">
        <v>3.4108699999999999E-2</v>
      </c>
      <c r="DW145" s="24">
        <v>2.9634799999999999E-2</v>
      </c>
      <c r="DX145" s="24">
        <v>4.8412200000000002E-2</v>
      </c>
      <c r="DY145" s="24">
        <v>4.7591099999999997E-2</v>
      </c>
      <c r="DZ145" s="24">
        <v>3.7646899999999997E-2</v>
      </c>
      <c r="EA145" s="24">
        <v>6.7703100000000002E-2</v>
      </c>
      <c r="EB145" s="24">
        <v>5.4225700000000002E-2</v>
      </c>
      <c r="EC145" s="24">
        <v>6.5095200000000006E-2</v>
      </c>
      <c r="ED145" s="24">
        <v>0.10393090000000001</v>
      </c>
      <c r="EE145" s="24">
        <v>0.13004089999999999</v>
      </c>
      <c r="EF145" s="24">
        <v>0.14517669999999999</v>
      </c>
      <c r="EG145" s="24">
        <v>7.2208300000000003E-2</v>
      </c>
      <c r="EH145" s="24">
        <v>0.1024139</v>
      </c>
      <c r="EI145" s="24">
        <v>4.3816399999999998E-2</v>
      </c>
      <c r="EJ145" s="24">
        <v>0.10237309999999999</v>
      </c>
      <c r="EK145" s="24">
        <v>4.8937500000000002E-2</v>
      </c>
      <c r="EL145" s="24">
        <v>6.9601800000000005E-2</v>
      </c>
      <c r="EM145" s="24">
        <v>0.1310791</v>
      </c>
      <c r="EN145" s="24">
        <v>0.13508700000000001</v>
      </c>
      <c r="EO145" s="24">
        <v>8.3588099999999999E-2</v>
      </c>
      <c r="EP145" s="24">
        <v>0.1170128</v>
      </c>
      <c r="EQ145" s="24">
        <v>0.1197844</v>
      </c>
      <c r="ER145" s="24">
        <v>7.8279600000000005E-2</v>
      </c>
      <c r="ES145" s="24">
        <v>8.1892599999999996E-2</v>
      </c>
      <c r="ET145" s="24">
        <v>5.9311900000000001E-2</v>
      </c>
      <c r="EU145" s="24">
        <v>48.969479999999997</v>
      </c>
      <c r="EV145" s="24">
        <v>49.596049999999998</v>
      </c>
      <c r="EW145" s="24">
        <v>49.958710000000004</v>
      </c>
      <c r="EX145" s="24">
        <v>50.114899999999999</v>
      </c>
      <c r="EY145" s="24">
        <v>51.078989999999997</v>
      </c>
      <c r="EZ145" s="24">
        <v>52.736089999999997</v>
      </c>
      <c r="FA145" s="24">
        <v>54.235190000000003</v>
      </c>
      <c r="FB145" s="24">
        <v>55.23339</v>
      </c>
      <c r="FC145" s="24">
        <v>55.640929999999997</v>
      </c>
      <c r="FD145" s="24">
        <v>56.172350000000002</v>
      </c>
      <c r="FE145" s="24">
        <v>56.09695</v>
      </c>
      <c r="FF145" s="24">
        <v>55.228009999999998</v>
      </c>
      <c r="FG145" s="24">
        <v>55.199280000000002</v>
      </c>
      <c r="FH145" s="24">
        <v>55.657089999999997</v>
      </c>
      <c r="FI145" s="24">
        <v>56.05386</v>
      </c>
      <c r="FJ145" s="24">
        <v>56.09695</v>
      </c>
      <c r="FK145" s="24">
        <v>55.962299999999999</v>
      </c>
      <c r="FL145" s="24">
        <v>56.008980000000001</v>
      </c>
      <c r="FM145" s="24">
        <v>56.012569999999997</v>
      </c>
      <c r="FN145" s="24">
        <v>55.389589999999998</v>
      </c>
      <c r="FO145" s="24">
        <v>54.666069999999998</v>
      </c>
      <c r="FP145" s="24">
        <v>54.732489999999999</v>
      </c>
      <c r="FQ145" s="24">
        <v>54.166969999999999</v>
      </c>
      <c r="FR145" s="24">
        <v>53.229799999999997</v>
      </c>
      <c r="FS145" s="24">
        <v>0.46629860000000001</v>
      </c>
      <c r="FT145" s="24">
        <v>1.9031599999999999E-2</v>
      </c>
      <c r="FU145" s="24">
        <v>2.7330799999999999E-2</v>
      </c>
    </row>
    <row r="146" spans="1:177" x14ac:dyDescent="0.2">
      <c r="A146" s="14" t="s">
        <v>228</v>
      </c>
      <c r="B146" s="14" t="s">
        <v>0</v>
      </c>
      <c r="C146" s="14" t="s">
        <v>225</v>
      </c>
      <c r="D146" s="36" t="s">
        <v>252</v>
      </c>
      <c r="E146" s="25" t="s">
        <v>219</v>
      </c>
      <c r="F146" s="25">
        <v>3251</v>
      </c>
      <c r="G146" s="24">
        <v>2.0566949999999999</v>
      </c>
      <c r="H146" s="24">
        <v>1.844365</v>
      </c>
      <c r="I146" s="24">
        <v>1.715014</v>
      </c>
      <c r="J146" s="24">
        <v>1.6748879999999999</v>
      </c>
      <c r="K146" s="24">
        <v>1.7367809999999999</v>
      </c>
      <c r="L146" s="24">
        <v>2.0233460000000001</v>
      </c>
      <c r="M146" s="24">
        <v>2.369888</v>
      </c>
      <c r="N146" s="24">
        <v>2.4985179999999998</v>
      </c>
      <c r="O146" s="24">
        <v>2.469195</v>
      </c>
      <c r="P146" s="24">
        <v>2.4525130000000002</v>
      </c>
      <c r="Q146" s="24">
        <v>2.3221820000000002</v>
      </c>
      <c r="R146" s="24">
        <v>2.416261</v>
      </c>
      <c r="S146" s="24">
        <v>2.3910619999999998</v>
      </c>
      <c r="T146" s="24">
        <v>2.4034589999999998</v>
      </c>
      <c r="U146" s="24">
        <v>2.3706269999999998</v>
      </c>
      <c r="V146" s="24">
        <v>2.6200969999999999</v>
      </c>
      <c r="W146" s="24">
        <v>2.8107820000000001</v>
      </c>
      <c r="X146" s="24">
        <v>3.4152480000000001</v>
      </c>
      <c r="Y146" s="24">
        <v>4.0055719999999999</v>
      </c>
      <c r="Z146" s="24">
        <v>3.97892</v>
      </c>
      <c r="AA146" s="24">
        <v>3.8250980000000001</v>
      </c>
      <c r="AB146" s="24">
        <v>3.394196</v>
      </c>
      <c r="AC146" s="24">
        <v>3.0222639999999998</v>
      </c>
      <c r="AD146" s="24">
        <v>2.4973809999999999</v>
      </c>
      <c r="AE146" s="24">
        <v>-0.12499780000000001</v>
      </c>
      <c r="AF146" s="24">
        <v>-0.1226246</v>
      </c>
      <c r="AG146" s="24">
        <v>-9.7115000000000007E-2</v>
      </c>
      <c r="AH146" s="24">
        <v>-0.1102697</v>
      </c>
      <c r="AI146" s="24">
        <v>-8.0879800000000002E-2</v>
      </c>
      <c r="AJ146" s="24">
        <v>-8.5162799999999997E-2</v>
      </c>
      <c r="AK146" s="24">
        <v>-1.89538E-2</v>
      </c>
      <c r="AL146" s="24">
        <v>2.5376200000000002E-2</v>
      </c>
      <c r="AM146" s="24">
        <v>8.0646399999999993E-2</v>
      </c>
      <c r="AN146" s="24">
        <v>0.12521360000000001</v>
      </c>
      <c r="AO146" s="24">
        <v>6.6115999999999994E-2</v>
      </c>
      <c r="AP146" s="24">
        <v>0.1615839</v>
      </c>
      <c r="AQ146" s="24">
        <v>9.4209799999999996E-2</v>
      </c>
      <c r="AR146" s="24">
        <v>0.13987379999999999</v>
      </c>
      <c r="AS146" s="24">
        <v>8.9820399999999995E-2</v>
      </c>
      <c r="AT146" s="24">
        <v>9.8607799999999995E-2</v>
      </c>
      <c r="AU146" s="24">
        <v>0.10603029999999999</v>
      </c>
      <c r="AV146" s="24">
        <v>8.4568900000000002E-2</v>
      </c>
      <c r="AW146" s="24">
        <v>1.38152E-2</v>
      </c>
      <c r="AX146" s="24">
        <v>1.56396E-2</v>
      </c>
      <c r="AY146" s="24">
        <v>5.7545699999999998E-2</v>
      </c>
      <c r="AZ146" s="24">
        <v>-1.7285999999999999E-2</v>
      </c>
      <c r="BA146" s="24">
        <v>-4.9235800000000003E-2</v>
      </c>
      <c r="BB146" s="24">
        <v>-9.1079400000000005E-2</v>
      </c>
      <c r="BC146" s="24">
        <v>-9.0455900000000006E-2</v>
      </c>
      <c r="BD146" s="24">
        <v>-8.8820999999999997E-2</v>
      </c>
      <c r="BE146" s="24">
        <v>-6.5382599999999999E-2</v>
      </c>
      <c r="BF146" s="24">
        <v>-7.8444200000000006E-2</v>
      </c>
      <c r="BG146" s="24">
        <v>-5.1404100000000001E-2</v>
      </c>
      <c r="BH146" s="24">
        <v>-5.5477199999999997E-2</v>
      </c>
      <c r="BI146" s="24">
        <v>1.0402099999999999E-2</v>
      </c>
      <c r="BJ146" s="24">
        <v>5.5016500000000003E-2</v>
      </c>
      <c r="BK146" s="24">
        <v>0.11115849999999999</v>
      </c>
      <c r="BL146" s="24">
        <v>0.15639230000000001</v>
      </c>
      <c r="BM146" s="24">
        <v>9.8231799999999994E-2</v>
      </c>
      <c r="BN146" s="24">
        <v>0.19507540000000001</v>
      </c>
      <c r="BO146" s="24">
        <v>0.12755739999999999</v>
      </c>
      <c r="BP146" s="24">
        <v>0.17320340000000001</v>
      </c>
      <c r="BQ146" s="24">
        <v>0.1249598</v>
      </c>
      <c r="BR146" s="24">
        <v>0.13399639999999999</v>
      </c>
      <c r="BS146" s="24">
        <v>0.14275570000000001</v>
      </c>
      <c r="BT146" s="24">
        <v>0.12149550000000001</v>
      </c>
      <c r="BU146" s="24">
        <v>5.2783700000000003E-2</v>
      </c>
      <c r="BV146" s="24">
        <v>5.52898E-2</v>
      </c>
      <c r="BW146" s="24">
        <v>9.6123899999999998E-2</v>
      </c>
      <c r="BX146" s="24">
        <v>1.91384E-2</v>
      </c>
      <c r="BY146" s="24">
        <v>-1.4981400000000001E-2</v>
      </c>
      <c r="BZ146" s="24">
        <v>-5.7800200000000003E-2</v>
      </c>
      <c r="CA146" s="24">
        <v>-6.6532400000000005E-2</v>
      </c>
      <c r="CB146" s="24">
        <v>-6.5408599999999997E-2</v>
      </c>
      <c r="CC146" s="24">
        <v>-4.34048E-2</v>
      </c>
      <c r="CD146" s="24">
        <v>-5.6402000000000001E-2</v>
      </c>
      <c r="CE146" s="24">
        <v>-3.0989200000000001E-2</v>
      </c>
      <c r="CF146" s="24">
        <v>-3.4916999999999997E-2</v>
      </c>
      <c r="CG146" s="24">
        <v>3.0733799999999999E-2</v>
      </c>
      <c r="CH146" s="24">
        <v>7.5545200000000007E-2</v>
      </c>
      <c r="CI146" s="24">
        <v>0.1322912</v>
      </c>
      <c r="CJ146" s="24">
        <v>0.17798649999999999</v>
      </c>
      <c r="CK146" s="24">
        <v>0.1204752</v>
      </c>
      <c r="CL146" s="24">
        <v>0.21827150000000001</v>
      </c>
      <c r="CM146" s="24">
        <v>0.1506538</v>
      </c>
      <c r="CN146" s="24">
        <v>0.1962874</v>
      </c>
      <c r="CO146" s="24">
        <v>0.14929719999999999</v>
      </c>
      <c r="CP146" s="24">
        <v>0.15850629999999999</v>
      </c>
      <c r="CQ146" s="24">
        <v>0.1681916</v>
      </c>
      <c r="CR146" s="24">
        <v>0.1470707</v>
      </c>
      <c r="CS146" s="24">
        <v>7.9773200000000002E-2</v>
      </c>
      <c r="CT146" s="24">
        <v>8.2751500000000006E-2</v>
      </c>
      <c r="CU146" s="24">
        <v>0.1228431</v>
      </c>
      <c r="CV146" s="24">
        <v>4.43659E-2</v>
      </c>
      <c r="CW146" s="24">
        <v>8.7431000000000002E-3</v>
      </c>
      <c r="CX146" s="24">
        <v>-3.4751200000000003E-2</v>
      </c>
      <c r="CY146" s="24">
        <v>-4.2608699999999999E-2</v>
      </c>
      <c r="CZ146" s="24">
        <v>-4.19963E-2</v>
      </c>
      <c r="DA146" s="24">
        <v>-2.1426899999999999E-2</v>
      </c>
      <c r="DB146" s="24">
        <v>-3.4359800000000003E-2</v>
      </c>
      <c r="DC146" s="24">
        <v>-1.0574399999999999E-2</v>
      </c>
      <c r="DD146" s="24">
        <v>-1.4356900000000001E-2</v>
      </c>
      <c r="DE146" s="24">
        <v>5.1065600000000003E-2</v>
      </c>
      <c r="DF146" s="24">
        <v>9.6073900000000004E-2</v>
      </c>
      <c r="DG146" s="24">
        <v>0.1534238</v>
      </c>
      <c r="DH146" s="24">
        <v>0.1995808</v>
      </c>
      <c r="DI146" s="24">
        <v>0.1427185</v>
      </c>
      <c r="DJ146" s="24">
        <v>0.2414676</v>
      </c>
      <c r="DK146" s="24">
        <v>0.1737503</v>
      </c>
      <c r="DL146" s="24">
        <v>0.21937129999999999</v>
      </c>
      <c r="DM146" s="24">
        <v>0.1736346</v>
      </c>
      <c r="DN146" s="24">
        <v>0.18301629999999999</v>
      </c>
      <c r="DO146" s="24">
        <v>0.19362750000000001</v>
      </c>
      <c r="DP146" s="24">
        <v>0.17264599999999999</v>
      </c>
      <c r="DQ146" s="24">
        <v>0.1067626</v>
      </c>
      <c r="DR146" s="24">
        <v>0.11021309999999999</v>
      </c>
      <c r="DS146" s="24">
        <v>0.14956220000000001</v>
      </c>
      <c r="DT146" s="24">
        <v>6.9593299999999997E-2</v>
      </c>
      <c r="DU146" s="24">
        <v>3.2467599999999999E-2</v>
      </c>
      <c r="DV146" s="24">
        <v>-1.17021E-2</v>
      </c>
      <c r="DW146" s="24">
        <v>-8.0669000000000001E-3</v>
      </c>
      <c r="DX146" s="24">
        <v>-8.1927000000000007E-3</v>
      </c>
      <c r="DY146" s="24">
        <v>1.03055E-2</v>
      </c>
      <c r="DZ146" s="24">
        <v>-2.5343000000000002E-3</v>
      </c>
      <c r="EA146" s="24">
        <v>1.8901399999999999E-2</v>
      </c>
      <c r="EB146" s="24">
        <v>1.5328700000000001E-2</v>
      </c>
      <c r="EC146" s="24">
        <v>8.0421500000000007E-2</v>
      </c>
      <c r="ED146" s="24">
        <v>0.1257142</v>
      </c>
      <c r="EE146" s="24">
        <v>0.18393590000000001</v>
      </c>
      <c r="EF146" s="24">
        <v>0.2307594</v>
      </c>
      <c r="EG146" s="24">
        <v>0.1748343</v>
      </c>
      <c r="EH146" s="24">
        <v>0.27495910000000001</v>
      </c>
      <c r="EI146" s="24">
        <v>0.2070978</v>
      </c>
      <c r="EJ146" s="24">
        <v>0.25270090000000001</v>
      </c>
      <c r="EK146" s="24">
        <v>0.20877399999999999</v>
      </c>
      <c r="EL146" s="24">
        <v>0.21840490000000001</v>
      </c>
      <c r="EM146" s="24">
        <v>0.2303529</v>
      </c>
      <c r="EN146" s="24">
        <v>0.2095726</v>
      </c>
      <c r="EO146" s="24">
        <v>0.14573120000000001</v>
      </c>
      <c r="EP146" s="24">
        <v>0.14986340000000001</v>
      </c>
      <c r="EQ146" s="24">
        <v>0.18814049999999999</v>
      </c>
      <c r="ER146" s="24">
        <v>0.10601770000000001</v>
      </c>
      <c r="ES146" s="24">
        <v>6.6722000000000004E-2</v>
      </c>
      <c r="ET146" s="24">
        <v>2.1577099999999998E-2</v>
      </c>
      <c r="EU146" s="24">
        <v>57.369729999999997</v>
      </c>
      <c r="EV146" s="24">
        <v>56.805680000000002</v>
      </c>
      <c r="EW146" s="24">
        <v>56.007739999999998</v>
      </c>
      <c r="EX146" s="24">
        <v>55.799660000000003</v>
      </c>
      <c r="EY146" s="24">
        <v>55.39725</v>
      </c>
      <c r="EZ146" s="24">
        <v>54.649180000000001</v>
      </c>
      <c r="FA146" s="24">
        <v>53.680140000000002</v>
      </c>
      <c r="FB146" s="24">
        <v>53.613930000000003</v>
      </c>
      <c r="FC146" s="24">
        <v>53.559759999999997</v>
      </c>
      <c r="FD146" s="24">
        <v>53.46604</v>
      </c>
      <c r="FE146" s="24">
        <v>54.523650000000004</v>
      </c>
      <c r="FF146" s="24">
        <v>54.956150000000001</v>
      </c>
      <c r="FG146" s="24">
        <v>53.690460000000002</v>
      </c>
      <c r="FH146" s="24">
        <v>53.382629999999999</v>
      </c>
      <c r="FI146" s="24">
        <v>52.018050000000002</v>
      </c>
      <c r="FJ146" s="24">
        <v>52.325879999999998</v>
      </c>
      <c r="FK146" s="24">
        <v>51.575240000000001</v>
      </c>
      <c r="FL146" s="24">
        <v>51.413589999999999</v>
      </c>
      <c r="FM146" s="24">
        <v>49.666379999999997</v>
      </c>
      <c r="FN146" s="24">
        <v>49.668959999999998</v>
      </c>
      <c r="FO146" s="24">
        <v>49.178849999999997</v>
      </c>
      <c r="FP146" s="24">
        <v>48.699910000000003</v>
      </c>
      <c r="FQ146" s="24">
        <v>48.097160000000002</v>
      </c>
      <c r="FR146" s="24">
        <v>47.845230000000001</v>
      </c>
      <c r="FS146" s="24">
        <v>0.6441171</v>
      </c>
      <c r="FT146" s="24">
        <v>2.7912300000000001E-2</v>
      </c>
      <c r="FU146" s="24">
        <v>3.9562100000000003E-2</v>
      </c>
    </row>
    <row r="147" spans="1:177" x14ac:dyDescent="0.2">
      <c r="A147" s="14" t="s">
        <v>228</v>
      </c>
      <c r="B147" s="14" t="s">
        <v>0</v>
      </c>
      <c r="C147" s="14" t="s">
        <v>225</v>
      </c>
      <c r="D147" s="36" t="s">
        <v>252</v>
      </c>
      <c r="E147" s="25" t="s">
        <v>220</v>
      </c>
      <c r="F147" s="25">
        <v>1891</v>
      </c>
      <c r="G147" s="24">
        <v>1.200399</v>
      </c>
      <c r="H147" s="24">
        <v>1.0618510000000001</v>
      </c>
      <c r="I147" s="24">
        <v>0.96444490000000005</v>
      </c>
      <c r="J147" s="24">
        <v>0.91103230000000002</v>
      </c>
      <c r="K147" s="24">
        <v>0.91796359999999999</v>
      </c>
      <c r="L147" s="24">
        <v>1.0864720000000001</v>
      </c>
      <c r="M147" s="24">
        <v>1.28152</v>
      </c>
      <c r="N147" s="24">
        <v>1.369693</v>
      </c>
      <c r="O147" s="24">
        <v>1.3806659999999999</v>
      </c>
      <c r="P147" s="24">
        <v>1.353575</v>
      </c>
      <c r="Q147" s="24">
        <v>1.3367990000000001</v>
      </c>
      <c r="R147" s="24">
        <v>1.385003</v>
      </c>
      <c r="S147" s="24">
        <v>1.4050849999999999</v>
      </c>
      <c r="T147" s="24">
        <v>1.3685419999999999</v>
      </c>
      <c r="U147" s="24">
        <v>1.3792990000000001</v>
      </c>
      <c r="V147" s="24">
        <v>1.4680899999999999</v>
      </c>
      <c r="W147" s="24">
        <v>1.5466530000000001</v>
      </c>
      <c r="X147" s="24">
        <v>1.876538</v>
      </c>
      <c r="Y147" s="24">
        <v>2.245085</v>
      </c>
      <c r="Z147" s="24">
        <v>2.1987839999999998</v>
      </c>
      <c r="AA147" s="24">
        <v>2.0931850000000001</v>
      </c>
      <c r="AB147" s="24">
        <v>1.8879699999999999</v>
      </c>
      <c r="AC147" s="24">
        <v>1.633983</v>
      </c>
      <c r="AD147" s="24">
        <v>1.3803939999999999</v>
      </c>
      <c r="AE147" s="24">
        <v>-0.1073534</v>
      </c>
      <c r="AF147" s="24">
        <v>-0.12403</v>
      </c>
      <c r="AG147" s="24">
        <v>-9.6365999999999993E-2</v>
      </c>
      <c r="AH147" s="24">
        <v>-0.10025249999999999</v>
      </c>
      <c r="AI147" s="24">
        <v>-9.3945100000000004E-2</v>
      </c>
      <c r="AJ147" s="24">
        <v>-8.3984199999999995E-2</v>
      </c>
      <c r="AK147" s="24">
        <v>-2.3992400000000001E-2</v>
      </c>
      <c r="AL147" s="24">
        <v>-2.0941000000000001E-2</v>
      </c>
      <c r="AM147" s="24">
        <v>7.3733999999999996E-3</v>
      </c>
      <c r="AN147" s="24">
        <v>3.2213100000000001E-2</v>
      </c>
      <c r="AO147" s="24">
        <v>5.1393000000000001E-2</v>
      </c>
      <c r="AP147" s="24">
        <v>0.1137118</v>
      </c>
      <c r="AQ147" s="24">
        <v>0.1007493</v>
      </c>
      <c r="AR147" s="24">
        <v>9.2054200000000003E-2</v>
      </c>
      <c r="AS147" s="24">
        <v>9.3706300000000006E-2</v>
      </c>
      <c r="AT147" s="24">
        <v>8.2572599999999996E-2</v>
      </c>
      <c r="AU147" s="24">
        <v>4.4539000000000002E-2</v>
      </c>
      <c r="AV147" s="24">
        <v>1.8867200000000001E-2</v>
      </c>
      <c r="AW147" s="24">
        <v>-5.548E-3</v>
      </c>
      <c r="AX147" s="24">
        <v>-3.7032099999999998E-2</v>
      </c>
      <c r="AY147" s="24">
        <v>-2.4250000000000001E-4</v>
      </c>
      <c r="AZ147" s="24">
        <v>-3.6355100000000001E-2</v>
      </c>
      <c r="BA147" s="24">
        <v>-7.5061000000000003E-2</v>
      </c>
      <c r="BB147" s="24">
        <v>-9.1267399999999999E-2</v>
      </c>
      <c r="BC147" s="24">
        <v>-8.0224699999999996E-2</v>
      </c>
      <c r="BD147" s="24">
        <v>-9.7648200000000004E-2</v>
      </c>
      <c r="BE147" s="24">
        <v>-7.1997099999999994E-2</v>
      </c>
      <c r="BF147" s="24">
        <v>-7.5758800000000001E-2</v>
      </c>
      <c r="BG147" s="24">
        <v>-7.3455300000000001E-2</v>
      </c>
      <c r="BH147" s="24">
        <v>-6.4121800000000007E-2</v>
      </c>
      <c r="BI147" s="24">
        <v>-5.0117E-3</v>
      </c>
      <c r="BJ147" s="24">
        <v>-6.311E-4</v>
      </c>
      <c r="BK147" s="24">
        <v>3.04052E-2</v>
      </c>
      <c r="BL147" s="24">
        <v>5.6301799999999999E-2</v>
      </c>
      <c r="BM147" s="24">
        <v>7.58017E-2</v>
      </c>
      <c r="BN147" s="24">
        <v>0.1405959</v>
      </c>
      <c r="BO147" s="24">
        <v>0.12801209999999999</v>
      </c>
      <c r="BP147" s="24">
        <v>0.1191324</v>
      </c>
      <c r="BQ147" s="24">
        <v>0.1225228</v>
      </c>
      <c r="BR147" s="24">
        <v>0.1110815</v>
      </c>
      <c r="BS147" s="24">
        <v>7.3537900000000003E-2</v>
      </c>
      <c r="BT147" s="24">
        <v>4.7065099999999999E-2</v>
      </c>
      <c r="BU147" s="24">
        <v>2.3674199999999999E-2</v>
      </c>
      <c r="BV147" s="24">
        <v>-6.7218E-3</v>
      </c>
      <c r="BW147" s="24">
        <v>2.9335799999999999E-2</v>
      </c>
      <c r="BX147" s="24">
        <v>-8.4953000000000008E-3</v>
      </c>
      <c r="BY147" s="24">
        <v>-4.91691E-2</v>
      </c>
      <c r="BZ147" s="24">
        <v>-6.7782999999999996E-2</v>
      </c>
      <c r="CA147" s="24">
        <v>-6.1435499999999997E-2</v>
      </c>
      <c r="CB147" s="24">
        <v>-7.9376199999999994E-2</v>
      </c>
      <c r="CC147" s="24">
        <v>-5.5119300000000003E-2</v>
      </c>
      <c r="CD147" s="24">
        <v>-5.8794600000000002E-2</v>
      </c>
      <c r="CE147" s="24">
        <v>-5.9264200000000003E-2</v>
      </c>
      <c r="CF147" s="24">
        <v>-5.0365100000000003E-2</v>
      </c>
      <c r="CG147" s="24">
        <v>8.1343000000000006E-3</v>
      </c>
      <c r="CH147" s="24">
        <v>1.34355E-2</v>
      </c>
      <c r="CI147" s="24">
        <v>4.6356899999999999E-2</v>
      </c>
      <c r="CJ147" s="24">
        <v>7.2985599999999998E-2</v>
      </c>
      <c r="CK147" s="24">
        <v>9.2707200000000003E-2</v>
      </c>
      <c r="CL147" s="24">
        <v>0.15921569999999999</v>
      </c>
      <c r="CM147" s="24">
        <v>0.1468942</v>
      </c>
      <c r="CN147" s="24">
        <v>0.1378866</v>
      </c>
      <c r="CO147" s="24">
        <v>0.1424811</v>
      </c>
      <c r="CP147" s="24">
        <v>0.13082659999999999</v>
      </c>
      <c r="CQ147" s="24">
        <v>9.3622499999999997E-2</v>
      </c>
      <c r="CR147" s="24">
        <v>6.6594899999999999E-2</v>
      </c>
      <c r="CS147" s="24">
        <v>4.3913399999999998E-2</v>
      </c>
      <c r="CT147" s="24">
        <v>1.4271000000000001E-2</v>
      </c>
      <c r="CU147" s="24">
        <v>4.9821600000000001E-2</v>
      </c>
      <c r="CV147" s="24">
        <v>1.0800300000000001E-2</v>
      </c>
      <c r="CW147" s="24">
        <v>-3.1236400000000001E-2</v>
      </c>
      <c r="CX147" s="24">
        <v>-5.15177E-2</v>
      </c>
      <c r="CY147" s="24">
        <v>-4.2646200000000002E-2</v>
      </c>
      <c r="CZ147" s="24">
        <v>-6.11043E-2</v>
      </c>
      <c r="DA147" s="24">
        <v>-3.8241400000000002E-2</v>
      </c>
      <c r="DB147" s="24">
        <v>-4.1830399999999997E-2</v>
      </c>
      <c r="DC147" s="24">
        <v>-4.5073000000000002E-2</v>
      </c>
      <c r="DD147" s="24">
        <v>-3.6608399999999999E-2</v>
      </c>
      <c r="DE147" s="24">
        <v>2.1280299999999999E-2</v>
      </c>
      <c r="DF147" s="24">
        <v>2.7502100000000002E-2</v>
      </c>
      <c r="DG147" s="24">
        <v>6.2308700000000002E-2</v>
      </c>
      <c r="DH147" s="24">
        <v>8.9669299999999993E-2</v>
      </c>
      <c r="DI147" s="24">
        <v>0.1096126</v>
      </c>
      <c r="DJ147" s="24">
        <v>0.17783550000000001</v>
      </c>
      <c r="DK147" s="24">
        <v>0.16577639999999999</v>
      </c>
      <c r="DL147" s="24">
        <v>0.1566408</v>
      </c>
      <c r="DM147" s="24">
        <v>0.16243930000000001</v>
      </c>
      <c r="DN147" s="24">
        <v>0.15057180000000001</v>
      </c>
      <c r="DO147" s="24">
        <v>0.11370710000000001</v>
      </c>
      <c r="DP147" s="24">
        <v>8.6124599999999996E-2</v>
      </c>
      <c r="DQ147" s="24">
        <v>6.4152600000000004E-2</v>
      </c>
      <c r="DR147" s="24">
        <v>3.5263799999999998E-2</v>
      </c>
      <c r="DS147" s="24">
        <v>7.0307400000000006E-2</v>
      </c>
      <c r="DT147" s="24">
        <v>3.0095899999999998E-2</v>
      </c>
      <c r="DU147" s="24">
        <v>-1.3303799999999999E-2</v>
      </c>
      <c r="DV147" s="24">
        <v>-3.5252400000000003E-2</v>
      </c>
      <c r="DW147" s="24">
        <v>-1.5517599999999999E-2</v>
      </c>
      <c r="DX147" s="24">
        <v>-3.47224E-2</v>
      </c>
      <c r="DY147" s="24">
        <v>-1.3872499999999999E-2</v>
      </c>
      <c r="DZ147" s="24">
        <v>-1.73367E-2</v>
      </c>
      <c r="EA147" s="24">
        <v>-2.4583299999999999E-2</v>
      </c>
      <c r="EB147" s="24">
        <v>-1.6745900000000001E-2</v>
      </c>
      <c r="EC147" s="24">
        <v>4.0261100000000001E-2</v>
      </c>
      <c r="ED147" s="24">
        <v>4.7812100000000003E-2</v>
      </c>
      <c r="EE147" s="24">
        <v>8.5340399999999997E-2</v>
      </c>
      <c r="EF147" s="24">
        <v>0.113758</v>
      </c>
      <c r="EG147" s="24">
        <v>0.13402140000000001</v>
      </c>
      <c r="EH147" s="24">
        <v>0.2047196</v>
      </c>
      <c r="EI147" s="24">
        <v>0.19303919999999999</v>
      </c>
      <c r="EJ147" s="24">
        <v>0.18371889999999999</v>
      </c>
      <c r="EK147" s="24">
        <v>0.19125590000000001</v>
      </c>
      <c r="EL147" s="24">
        <v>0.17908060000000001</v>
      </c>
      <c r="EM147" s="24">
        <v>0.1427061</v>
      </c>
      <c r="EN147" s="24">
        <v>0.11432249999999999</v>
      </c>
      <c r="EO147" s="24">
        <v>9.3374799999999994E-2</v>
      </c>
      <c r="EP147" s="24">
        <v>6.5574099999999996E-2</v>
      </c>
      <c r="EQ147" s="24">
        <v>9.9885600000000005E-2</v>
      </c>
      <c r="ER147" s="24">
        <v>5.7955699999999999E-2</v>
      </c>
      <c r="ES147" s="24">
        <v>1.25881E-2</v>
      </c>
      <c r="ET147" s="24">
        <v>-1.17679E-2</v>
      </c>
      <c r="EU147" s="24">
        <v>58.272320000000001</v>
      </c>
      <c r="EV147" s="24">
        <v>57.53125</v>
      </c>
      <c r="EW147" s="24">
        <v>56.846730000000001</v>
      </c>
      <c r="EX147" s="24">
        <v>56.540179999999999</v>
      </c>
      <c r="EY147" s="24">
        <v>56.135420000000003</v>
      </c>
      <c r="EZ147" s="24">
        <v>55.71875</v>
      </c>
      <c r="FA147" s="24">
        <v>54.607140000000001</v>
      </c>
      <c r="FB147" s="24">
        <v>54.683039999999998</v>
      </c>
      <c r="FC147" s="24">
        <v>54.467260000000003</v>
      </c>
      <c r="FD147" s="24">
        <v>54.290179999999999</v>
      </c>
      <c r="FE147" s="24">
        <v>55.677079999999997</v>
      </c>
      <c r="FF147" s="24">
        <v>55.784230000000001</v>
      </c>
      <c r="FG147" s="24">
        <v>54.208329999999997</v>
      </c>
      <c r="FH147" s="24">
        <v>54.563989999999997</v>
      </c>
      <c r="FI147" s="24">
        <v>53.19941</v>
      </c>
      <c r="FJ147" s="24">
        <v>53.479170000000003</v>
      </c>
      <c r="FK147" s="24">
        <v>52.424109999999999</v>
      </c>
      <c r="FL147" s="24">
        <v>52.233629999999998</v>
      </c>
      <c r="FM147" s="24">
        <v>50.327379999999998</v>
      </c>
      <c r="FN147" s="24">
        <v>51.007440000000003</v>
      </c>
      <c r="FO147" s="24">
        <v>50.773809999999997</v>
      </c>
      <c r="FP147" s="24">
        <v>50.26191</v>
      </c>
      <c r="FQ147" s="24">
        <v>49.476190000000003</v>
      </c>
      <c r="FR147" s="24">
        <v>49.11309</v>
      </c>
      <c r="FS147" s="24">
        <v>0.47479840000000001</v>
      </c>
      <c r="FT147" s="24">
        <v>2.1516400000000001E-2</v>
      </c>
      <c r="FU147" s="24">
        <v>3.0214000000000001E-2</v>
      </c>
    </row>
    <row r="148" spans="1:177" x14ac:dyDescent="0.2">
      <c r="A148" s="14" t="s">
        <v>228</v>
      </c>
      <c r="B148" s="14" t="s">
        <v>0</v>
      </c>
      <c r="C148" s="14" t="s">
        <v>225</v>
      </c>
      <c r="D148" s="36" t="s">
        <v>252</v>
      </c>
      <c r="E148" s="25" t="s">
        <v>221</v>
      </c>
      <c r="F148" s="25">
        <v>1360</v>
      </c>
      <c r="G148" s="24">
        <v>0.85318450000000001</v>
      </c>
      <c r="H148" s="24">
        <v>0.77835560000000004</v>
      </c>
      <c r="I148" s="24">
        <v>0.74858080000000005</v>
      </c>
      <c r="J148" s="24">
        <v>0.76161610000000002</v>
      </c>
      <c r="K148" s="24">
        <v>0.817241</v>
      </c>
      <c r="L148" s="24">
        <v>0.93393610000000005</v>
      </c>
      <c r="M148" s="24">
        <v>1.0872090000000001</v>
      </c>
      <c r="N148" s="24">
        <v>1.1299589999999999</v>
      </c>
      <c r="O148" s="24">
        <v>1.091062</v>
      </c>
      <c r="P148" s="24">
        <v>1.1026229999999999</v>
      </c>
      <c r="Q148" s="24">
        <v>0.98725830000000003</v>
      </c>
      <c r="R148" s="24">
        <v>1.0332129999999999</v>
      </c>
      <c r="S148" s="24">
        <v>0.99005840000000001</v>
      </c>
      <c r="T148" s="24">
        <v>1.040222</v>
      </c>
      <c r="U148" s="24">
        <v>0.99515690000000001</v>
      </c>
      <c r="V148" s="24">
        <v>1.153076</v>
      </c>
      <c r="W148" s="24">
        <v>1.2678370000000001</v>
      </c>
      <c r="X148" s="24">
        <v>1.5451349999999999</v>
      </c>
      <c r="Y148" s="24">
        <v>1.761871</v>
      </c>
      <c r="Z148" s="24">
        <v>1.781874</v>
      </c>
      <c r="AA148" s="24">
        <v>1.7354989999999999</v>
      </c>
      <c r="AB148" s="24">
        <v>1.50742</v>
      </c>
      <c r="AC148" s="24">
        <v>1.3907430000000001</v>
      </c>
      <c r="AD148" s="24">
        <v>1.1164400000000001</v>
      </c>
      <c r="AE148" s="24">
        <v>-4.4884199999999999E-2</v>
      </c>
      <c r="AF148" s="24">
        <v>-2.6423800000000001E-2</v>
      </c>
      <c r="AG148" s="24">
        <v>-2.4674700000000001E-2</v>
      </c>
      <c r="AH148" s="24">
        <v>-3.3730299999999998E-2</v>
      </c>
      <c r="AI148" s="24">
        <v>-8.4022000000000003E-3</v>
      </c>
      <c r="AJ148" s="24">
        <v>-2.3964099999999999E-2</v>
      </c>
      <c r="AK148" s="24">
        <v>-1.5170299999999999E-2</v>
      </c>
      <c r="AL148" s="24">
        <v>2.7568700000000002E-2</v>
      </c>
      <c r="AM148" s="24">
        <v>5.5014800000000003E-2</v>
      </c>
      <c r="AN148" s="24">
        <v>7.5886599999999999E-2</v>
      </c>
      <c r="AO148" s="24">
        <v>-5.1063000000000002E-3</v>
      </c>
      <c r="AP148" s="24">
        <v>2.8092700000000002E-2</v>
      </c>
      <c r="AQ148" s="24">
        <v>-2.3729699999999999E-2</v>
      </c>
      <c r="AR148" s="24">
        <v>3.1683999999999997E-2</v>
      </c>
      <c r="AS148" s="24">
        <v>-2.2366E-2</v>
      </c>
      <c r="AT148" s="24">
        <v>-5.1869999999999998E-3</v>
      </c>
      <c r="AU148" s="24">
        <v>4.1430599999999998E-2</v>
      </c>
      <c r="AV148" s="24">
        <v>4.7909199999999999E-2</v>
      </c>
      <c r="AW148" s="24">
        <v>-5.1244999999999997E-3</v>
      </c>
      <c r="AX148" s="24">
        <v>2.8251999999999999E-2</v>
      </c>
      <c r="AY148" s="24">
        <v>3.6382200000000003E-2</v>
      </c>
      <c r="AZ148" s="24">
        <v>-3.8793E-3</v>
      </c>
      <c r="BA148" s="24">
        <v>5.8709000000000001E-3</v>
      </c>
      <c r="BB148" s="24">
        <v>-2.3039E-2</v>
      </c>
      <c r="BC148" s="24">
        <v>-2.34643E-2</v>
      </c>
      <c r="BD148" s="24">
        <v>-5.2988000000000002E-3</v>
      </c>
      <c r="BE148" s="24">
        <v>-4.3204999999999997E-3</v>
      </c>
      <c r="BF148" s="24">
        <v>-1.3367199999999999E-2</v>
      </c>
      <c r="BG148" s="24">
        <v>1.28086E-2</v>
      </c>
      <c r="BH148" s="24">
        <v>-1.8554000000000001E-3</v>
      </c>
      <c r="BI148" s="24">
        <v>7.2678999999999999E-3</v>
      </c>
      <c r="BJ148" s="24">
        <v>4.9137699999999999E-2</v>
      </c>
      <c r="BK148" s="24">
        <v>7.5009699999999999E-2</v>
      </c>
      <c r="BL148" s="24">
        <v>9.5658599999999996E-2</v>
      </c>
      <c r="BM148" s="24">
        <v>1.5762999999999999E-2</v>
      </c>
      <c r="BN148" s="24">
        <v>4.80294E-2</v>
      </c>
      <c r="BO148" s="24">
        <v>-4.6611999999999999E-3</v>
      </c>
      <c r="BP148" s="24">
        <v>5.1095500000000002E-2</v>
      </c>
      <c r="BQ148" s="24">
        <v>-2.3509999999999998E-3</v>
      </c>
      <c r="BR148" s="24">
        <v>1.57384E-2</v>
      </c>
      <c r="BS148" s="24">
        <v>6.39792E-2</v>
      </c>
      <c r="BT148" s="24">
        <v>7.1789500000000006E-2</v>
      </c>
      <c r="BU148" s="24">
        <v>2.0670000000000001E-2</v>
      </c>
      <c r="BV148" s="24">
        <v>5.3804100000000001E-2</v>
      </c>
      <c r="BW148" s="24">
        <v>6.1168300000000002E-2</v>
      </c>
      <c r="BX148" s="24">
        <v>1.9609499999999998E-2</v>
      </c>
      <c r="BY148" s="24">
        <v>2.8289499999999999E-2</v>
      </c>
      <c r="BZ148" s="24">
        <v>5.3479999999999999E-4</v>
      </c>
      <c r="CA148" s="24">
        <v>-8.6289000000000001E-3</v>
      </c>
      <c r="CB148" s="24">
        <v>9.3323999999999994E-3</v>
      </c>
      <c r="CC148" s="24">
        <v>9.7768000000000004E-3</v>
      </c>
      <c r="CD148" s="24">
        <v>7.3620000000000001E-4</v>
      </c>
      <c r="CE148" s="24">
        <v>2.7499200000000001E-2</v>
      </c>
      <c r="CF148" s="24">
        <v>1.34571E-2</v>
      </c>
      <c r="CG148" s="24">
        <v>2.2808599999999998E-2</v>
      </c>
      <c r="CH148" s="24">
        <v>6.4076300000000003E-2</v>
      </c>
      <c r="CI148" s="24">
        <v>8.8858099999999995E-2</v>
      </c>
      <c r="CJ148" s="24">
        <v>0.10935259999999999</v>
      </c>
      <c r="CK148" s="24">
        <v>3.02171E-2</v>
      </c>
      <c r="CL148" s="24">
        <v>6.1837499999999997E-2</v>
      </c>
      <c r="CM148" s="24">
        <v>8.5454999999999993E-3</v>
      </c>
      <c r="CN148" s="24">
        <v>6.4539899999999997E-2</v>
      </c>
      <c r="CO148" s="24">
        <v>1.15113E-2</v>
      </c>
      <c r="CP148" s="24">
        <v>3.02312E-2</v>
      </c>
      <c r="CQ148" s="24">
        <v>7.9596299999999995E-2</v>
      </c>
      <c r="CR148" s="24">
        <v>8.8328900000000002E-2</v>
      </c>
      <c r="CS148" s="24">
        <v>3.8535199999999999E-2</v>
      </c>
      <c r="CT148" s="24">
        <v>7.1501300000000004E-2</v>
      </c>
      <c r="CU148" s="24">
        <v>7.8335100000000005E-2</v>
      </c>
      <c r="CV148" s="24">
        <v>3.5877899999999997E-2</v>
      </c>
      <c r="CW148" s="24">
        <v>4.3816599999999997E-2</v>
      </c>
      <c r="CX148" s="24">
        <v>1.6861999999999999E-2</v>
      </c>
      <c r="CY148" s="24">
        <v>6.2063999999999999E-3</v>
      </c>
      <c r="CZ148" s="24">
        <v>2.3963499999999999E-2</v>
      </c>
      <c r="DA148" s="24">
        <v>2.3873999999999999E-2</v>
      </c>
      <c r="DB148" s="24">
        <v>1.48396E-2</v>
      </c>
      <c r="DC148" s="24">
        <v>4.2189699999999997E-2</v>
      </c>
      <c r="DD148" s="24">
        <v>2.87695E-2</v>
      </c>
      <c r="DE148" s="24">
        <v>3.83492E-2</v>
      </c>
      <c r="DF148" s="24">
        <v>7.9014899999999999E-2</v>
      </c>
      <c r="DG148" s="24">
        <v>0.10270650000000001</v>
      </c>
      <c r="DH148" s="24">
        <v>0.12304660000000001</v>
      </c>
      <c r="DI148" s="24">
        <v>4.4671200000000001E-2</v>
      </c>
      <c r="DJ148" s="24">
        <v>7.5645599999999993E-2</v>
      </c>
      <c r="DK148" s="24">
        <v>2.1752299999999999E-2</v>
      </c>
      <c r="DL148" s="24">
        <v>7.7984200000000004E-2</v>
      </c>
      <c r="DM148" s="24">
        <v>2.53736E-2</v>
      </c>
      <c r="DN148" s="24">
        <v>4.4724100000000003E-2</v>
      </c>
      <c r="DO148" s="24">
        <v>9.5213400000000004E-2</v>
      </c>
      <c r="DP148" s="24">
        <v>0.1048683</v>
      </c>
      <c r="DQ148" s="24">
        <v>5.6400499999999999E-2</v>
      </c>
      <c r="DR148" s="24">
        <v>8.9198600000000003E-2</v>
      </c>
      <c r="DS148" s="24">
        <v>9.5501799999999998E-2</v>
      </c>
      <c r="DT148" s="24">
        <v>5.2146199999999997E-2</v>
      </c>
      <c r="DU148" s="24">
        <v>5.9343699999999999E-2</v>
      </c>
      <c r="DV148" s="24">
        <v>3.3189200000000002E-2</v>
      </c>
      <c r="DW148" s="24">
        <v>2.7626299999999999E-2</v>
      </c>
      <c r="DX148" s="24">
        <v>4.50886E-2</v>
      </c>
      <c r="DY148" s="24">
        <v>4.4228200000000002E-2</v>
      </c>
      <c r="DZ148" s="24">
        <v>3.5202700000000003E-2</v>
      </c>
      <c r="EA148" s="24">
        <v>6.3400600000000001E-2</v>
      </c>
      <c r="EB148" s="24">
        <v>5.0878199999999998E-2</v>
      </c>
      <c r="EC148" s="24">
        <v>6.0787500000000001E-2</v>
      </c>
      <c r="ED148" s="24">
        <v>0.1005838</v>
      </c>
      <c r="EE148" s="24">
        <v>0.1227014</v>
      </c>
      <c r="EF148" s="24">
        <v>0.14281859999999999</v>
      </c>
      <c r="EG148" s="24">
        <v>6.5540600000000004E-2</v>
      </c>
      <c r="EH148" s="24">
        <v>9.5582299999999995E-2</v>
      </c>
      <c r="EI148" s="24">
        <v>4.0820700000000001E-2</v>
      </c>
      <c r="EJ148" s="24">
        <v>9.7395700000000002E-2</v>
      </c>
      <c r="EK148" s="24">
        <v>4.5388499999999998E-2</v>
      </c>
      <c r="EL148" s="24">
        <v>6.56495E-2</v>
      </c>
      <c r="EM148" s="24">
        <v>0.11776200000000001</v>
      </c>
      <c r="EN148" s="24">
        <v>0.12874859999999999</v>
      </c>
      <c r="EO148" s="24">
        <v>8.2195000000000004E-2</v>
      </c>
      <c r="EP148" s="24">
        <v>0.1147507</v>
      </c>
      <c r="EQ148" s="24">
        <v>0.1202879</v>
      </c>
      <c r="ER148" s="24">
        <v>7.5634999999999994E-2</v>
      </c>
      <c r="ES148" s="24">
        <v>8.1762399999999999E-2</v>
      </c>
      <c r="ET148" s="24">
        <v>5.6763099999999997E-2</v>
      </c>
      <c r="EU148" s="24">
        <v>56.134419999999999</v>
      </c>
      <c r="EV148" s="24">
        <v>55.812629999999999</v>
      </c>
      <c r="EW148" s="24">
        <v>54.859470000000002</v>
      </c>
      <c r="EX148" s="24">
        <v>54.786149999999999</v>
      </c>
      <c r="EY148" s="24">
        <v>54.386969999999998</v>
      </c>
      <c r="EZ148" s="24">
        <v>53.185339999999997</v>
      </c>
      <c r="FA148" s="24">
        <v>52.4114</v>
      </c>
      <c r="FB148" s="24">
        <v>52.150709999999997</v>
      </c>
      <c r="FC148" s="24">
        <v>52.317720000000001</v>
      </c>
      <c r="FD148" s="24">
        <v>52.338090000000001</v>
      </c>
      <c r="FE148" s="24">
        <v>52.945010000000003</v>
      </c>
      <c r="FF148" s="24">
        <v>53.822809999999997</v>
      </c>
      <c r="FG148" s="24">
        <v>52.981670000000001</v>
      </c>
      <c r="FH148" s="24">
        <v>51.765790000000003</v>
      </c>
      <c r="FI148" s="24">
        <v>50.401220000000002</v>
      </c>
      <c r="FJ148" s="24">
        <v>50.747459999999997</v>
      </c>
      <c r="FK148" s="24">
        <v>50.413440000000001</v>
      </c>
      <c r="FL148" s="24">
        <v>50.291240000000002</v>
      </c>
      <c r="FM148" s="24">
        <v>48.761710000000001</v>
      </c>
      <c r="FN148" s="24">
        <v>47.837069999999997</v>
      </c>
      <c r="FO148" s="24">
        <v>46.995930000000001</v>
      </c>
      <c r="FP148" s="24">
        <v>46.56212</v>
      </c>
      <c r="FQ148" s="24">
        <v>46.209780000000002</v>
      </c>
      <c r="FR148" s="24">
        <v>46.10998</v>
      </c>
      <c r="FS148" s="24">
        <v>0.4361527</v>
      </c>
      <c r="FT148" s="24">
        <v>1.78012E-2</v>
      </c>
      <c r="FU148" s="24">
        <v>2.5563900000000001E-2</v>
      </c>
    </row>
    <row r="149" spans="1:177" x14ac:dyDescent="0.2">
      <c r="A149" s="14" t="s">
        <v>228</v>
      </c>
      <c r="B149" s="14" t="s">
        <v>0</v>
      </c>
      <c r="C149" s="14" t="s">
        <v>225</v>
      </c>
      <c r="D149" s="36" t="s">
        <v>253</v>
      </c>
      <c r="E149" s="25" t="s">
        <v>219</v>
      </c>
      <c r="F149" s="25">
        <v>4622</v>
      </c>
      <c r="G149" s="24">
        <v>3.8812660000000001</v>
      </c>
      <c r="H149" s="24">
        <v>3.3526319999999998</v>
      </c>
      <c r="I149" s="24">
        <v>3.0780470000000002</v>
      </c>
      <c r="J149" s="24">
        <v>2.8465940000000001</v>
      </c>
      <c r="K149" s="24">
        <v>2.7971059999999999</v>
      </c>
      <c r="L149" s="24">
        <v>2.925548</v>
      </c>
      <c r="M149" s="24">
        <v>3.1021640000000001</v>
      </c>
      <c r="N149" s="24">
        <v>3.306254</v>
      </c>
      <c r="O149" s="24">
        <v>3.6699670000000002</v>
      </c>
      <c r="P149" s="24">
        <v>3.8787229999999999</v>
      </c>
      <c r="Q149" s="24">
        <v>4.3529419999999996</v>
      </c>
      <c r="R149" s="24">
        <v>5.1825380000000001</v>
      </c>
      <c r="S149" s="24">
        <v>5.6277010000000001</v>
      </c>
      <c r="T149" s="24">
        <v>5.9678019999999998</v>
      </c>
      <c r="U149" s="24">
        <v>6.339969</v>
      </c>
      <c r="V149" s="24">
        <v>6.4605459999999999</v>
      </c>
      <c r="W149" s="24">
        <v>6.8389329999999999</v>
      </c>
      <c r="X149" s="24">
        <v>7.2136469999999999</v>
      </c>
      <c r="Y149" s="24">
        <v>6.8331929999999996</v>
      </c>
      <c r="Z149" s="24">
        <v>6.3929200000000002</v>
      </c>
      <c r="AA149" s="24">
        <v>6.4465589999999997</v>
      </c>
      <c r="AB149" s="24">
        <v>6.1107560000000003</v>
      </c>
      <c r="AC149" s="24">
        <v>5.5259790000000004</v>
      </c>
      <c r="AD149" s="24">
        <v>4.6565529999999997</v>
      </c>
      <c r="AE149" s="24">
        <v>-0.45137110000000003</v>
      </c>
      <c r="AF149" s="24">
        <v>-0.4065935</v>
      </c>
      <c r="AG149" s="24">
        <v>-0.29666419999999999</v>
      </c>
      <c r="AH149" s="24">
        <v>-0.26043090000000002</v>
      </c>
      <c r="AI149" s="24">
        <v>-0.17843110000000001</v>
      </c>
      <c r="AJ149" s="24">
        <v>-9.9697800000000003E-2</v>
      </c>
      <c r="AK149" s="24">
        <v>3.0038700000000002E-2</v>
      </c>
      <c r="AL149" s="24">
        <v>4.4482000000000002E-3</v>
      </c>
      <c r="AM149" s="24">
        <v>4.8351400000000003E-2</v>
      </c>
      <c r="AN149" s="24">
        <v>8.7222400000000005E-2</v>
      </c>
      <c r="AO149" s="24">
        <v>0.1632335</v>
      </c>
      <c r="AP149" s="24">
        <v>0.47648679999999999</v>
      </c>
      <c r="AQ149" s="24">
        <v>0.52446570000000003</v>
      </c>
      <c r="AR149" s="24">
        <v>0.58540519999999996</v>
      </c>
      <c r="AS149" s="24">
        <v>0.61729579999999995</v>
      </c>
      <c r="AT149" s="24">
        <v>0.54201540000000004</v>
      </c>
      <c r="AU149" s="24">
        <v>0.65467330000000001</v>
      </c>
      <c r="AV149" s="24">
        <v>0.65055010000000002</v>
      </c>
      <c r="AW149" s="24">
        <v>8.1664200000000006E-2</v>
      </c>
      <c r="AX149" s="24">
        <v>3.3929500000000001E-2</v>
      </c>
      <c r="AY149" s="24">
        <v>-1.2508099999999999E-2</v>
      </c>
      <c r="AZ149" s="24">
        <v>-7.1705199999999997E-2</v>
      </c>
      <c r="BA149" s="24">
        <v>-0.1426259</v>
      </c>
      <c r="BB149" s="24">
        <v>-0.25662689999999999</v>
      </c>
      <c r="BC149" s="24">
        <v>-0.38383099999999998</v>
      </c>
      <c r="BD149" s="24">
        <v>-0.34799960000000002</v>
      </c>
      <c r="BE149" s="24">
        <v>-0.24734110000000001</v>
      </c>
      <c r="BF149" s="24">
        <v>-0.2139472</v>
      </c>
      <c r="BG149" s="24">
        <v>-0.13568769999999999</v>
      </c>
      <c r="BH149" s="24">
        <v>-5.8750700000000003E-2</v>
      </c>
      <c r="BI149" s="24">
        <v>6.7342899999999997E-2</v>
      </c>
      <c r="BJ149" s="24">
        <v>4.3031300000000001E-2</v>
      </c>
      <c r="BK149" s="24">
        <v>9.1768000000000002E-2</v>
      </c>
      <c r="BL149" s="24">
        <v>0.13497670000000001</v>
      </c>
      <c r="BM149" s="24">
        <v>0.21708479999999999</v>
      </c>
      <c r="BN149" s="24">
        <v>0.5367497</v>
      </c>
      <c r="BO149" s="24">
        <v>0.58962320000000001</v>
      </c>
      <c r="BP149" s="24">
        <v>0.65544659999999999</v>
      </c>
      <c r="BQ149" s="24">
        <v>0.689133</v>
      </c>
      <c r="BR149" s="24">
        <v>0.61885330000000005</v>
      </c>
      <c r="BS149" s="24">
        <v>0.73312409999999995</v>
      </c>
      <c r="BT149" s="24">
        <v>0.72777440000000004</v>
      </c>
      <c r="BU149" s="24">
        <v>0.159054</v>
      </c>
      <c r="BV149" s="24">
        <v>0.10879129999999999</v>
      </c>
      <c r="BW149" s="24">
        <v>6.1585099999999997E-2</v>
      </c>
      <c r="BX149" s="24">
        <v>-8.8849999999999997E-4</v>
      </c>
      <c r="BY149" s="24">
        <v>-7.8088000000000005E-2</v>
      </c>
      <c r="BZ149" s="24">
        <v>-0.19728570000000001</v>
      </c>
      <c r="CA149" s="24">
        <v>-0.33705289999999999</v>
      </c>
      <c r="CB149" s="24">
        <v>-0.30741760000000001</v>
      </c>
      <c r="CC149" s="24">
        <v>-0.21318010000000001</v>
      </c>
      <c r="CD149" s="24">
        <v>-0.18175269999999999</v>
      </c>
      <c r="CE149" s="24">
        <v>-0.1060837</v>
      </c>
      <c r="CF149" s="24">
        <v>-3.0391000000000001E-2</v>
      </c>
      <c r="CG149" s="24">
        <v>9.3179600000000001E-2</v>
      </c>
      <c r="CH149" s="24">
        <v>6.9753899999999994E-2</v>
      </c>
      <c r="CI149" s="24">
        <v>0.1218383</v>
      </c>
      <c r="CJ149" s="24">
        <v>0.16805110000000001</v>
      </c>
      <c r="CK149" s="24">
        <v>0.254382</v>
      </c>
      <c r="CL149" s="24">
        <v>0.57848750000000004</v>
      </c>
      <c r="CM149" s="24">
        <v>0.63475110000000001</v>
      </c>
      <c r="CN149" s="24">
        <v>0.70395700000000005</v>
      </c>
      <c r="CO149" s="24">
        <v>0.73888730000000002</v>
      </c>
      <c r="CP149" s="24">
        <v>0.67207099999999997</v>
      </c>
      <c r="CQ149" s="24">
        <v>0.78745889999999996</v>
      </c>
      <c r="CR149" s="24">
        <v>0.7812597</v>
      </c>
      <c r="CS149" s="24">
        <v>0.21265390000000001</v>
      </c>
      <c r="CT149" s="24">
        <v>0.16064030000000001</v>
      </c>
      <c r="CU149" s="24">
        <v>0.1129019</v>
      </c>
      <c r="CV149" s="24">
        <v>4.8158899999999998E-2</v>
      </c>
      <c r="CW149" s="24">
        <v>-3.3389200000000001E-2</v>
      </c>
      <c r="CX149" s="24">
        <v>-0.1561862</v>
      </c>
      <c r="CY149" s="24">
        <v>-0.2902748</v>
      </c>
      <c r="CZ149" s="24">
        <v>-0.26683560000000001</v>
      </c>
      <c r="DA149" s="24">
        <v>-0.17901900000000001</v>
      </c>
      <c r="DB149" s="24">
        <v>-0.1495582</v>
      </c>
      <c r="DC149" s="24">
        <v>-7.6479699999999998E-2</v>
      </c>
      <c r="DD149" s="24">
        <v>-2.0311999999999999E-3</v>
      </c>
      <c r="DE149" s="24">
        <v>0.11901630000000001</v>
      </c>
      <c r="DF149" s="24">
        <v>9.6476500000000007E-2</v>
      </c>
      <c r="DG149" s="24">
        <v>0.1519085</v>
      </c>
      <c r="DH149" s="24">
        <v>0.20112550000000001</v>
      </c>
      <c r="DI149" s="24">
        <v>0.29167910000000002</v>
      </c>
      <c r="DJ149" s="24">
        <v>0.62022540000000004</v>
      </c>
      <c r="DK149" s="24">
        <v>0.67987900000000001</v>
      </c>
      <c r="DL149" s="24">
        <v>0.75246749999999996</v>
      </c>
      <c r="DM149" s="24">
        <v>0.78864160000000005</v>
      </c>
      <c r="DN149" s="24">
        <v>0.72528870000000001</v>
      </c>
      <c r="DO149" s="24">
        <v>0.84179369999999998</v>
      </c>
      <c r="DP149" s="24">
        <v>0.83474499999999996</v>
      </c>
      <c r="DQ149" s="24">
        <v>0.26625379999999998</v>
      </c>
      <c r="DR149" s="24">
        <v>0.21248939999999999</v>
      </c>
      <c r="DS149" s="24">
        <v>0.16421859999999999</v>
      </c>
      <c r="DT149" s="24">
        <v>9.7206299999999995E-2</v>
      </c>
      <c r="DU149" s="24">
        <v>1.1309700000000001E-2</v>
      </c>
      <c r="DV149" s="24">
        <v>-0.1150866</v>
      </c>
      <c r="DW149" s="24">
        <v>-0.2227346</v>
      </c>
      <c r="DX149" s="24">
        <v>-0.2082416</v>
      </c>
      <c r="DY149" s="24">
        <v>-0.12969600000000001</v>
      </c>
      <c r="DZ149" s="24">
        <v>-0.1030745</v>
      </c>
      <c r="EA149" s="24">
        <v>-3.3736200000000001E-2</v>
      </c>
      <c r="EB149" s="24">
        <v>3.89158E-2</v>
      </c>
      <c r="EC149" s="24">
        <v>0.1563205</v>
      </c>
      <c r="ED149" s="24">
        <v>0.1350597</v>
      </c>
      <c r="EE149" s="24">
        <v>0.1953252</v>
      </c>
      <c r="EF149" s="24">
        <v>0.24887970000000001</v>
      </c>
      <c r="EG149" s="24">
        <v>0.34553040000000002</v>
      </c>
      <c r="EH149" s="24">
        <v>0.68048819999999999</v>
      </c>
      <c r="EI149" s="24">
        <v>0.74503649999999999</v>
      </c>
      <c r="EJ149" s="24">
        <v>0.82250889999999999</v>
      </c>
      <c r="EK149" s="24">
        <v>0.86047879999999999</v>
      </c>
      <c r="EL149" s="24">
        <v>0.80212660000000002</v>
      </c>
      <c r="EM149" s="24">
        <v>0.92024450000000002</v>
      </c>
      <c r="EN149" s="24">
        <v>0.91196940000000004</v>
      </c>
      <c r="EO149" s="24">
        <v>0.34364359999999999</v>
      </c>
      <c r="EP149" s="24">
        <v>0.28735119999999997</v>
      </c>
      <c r="EQ149" s="24">
        <v>0.23831179999999999</v>
      </c>
      <c r="ER149" s="24">
        <v>0.1680229</v>
      </c>
      <c r="ES149" s="24">
        <v>7.5847600000000001E-2</v>
      </c>
      <c r="ET149" s="24">
        <v>-5.5745400000000001E-2</v>
      </c>
      <c r="EU149" s="24">
        <v>72.818529999999996</v>
      </c>
      <c r="EV149" s="24">
        <v>71.795360000000002</v>
      </c>
      <c r="EW149" s="24">
        <v>71.400260000000003</v>
      </c>
      <c r="EX149" s="24">
        <v>70.384810000000002</v>
      </c>
      <c r="EY149" s="24">
        <v>69.98263</v>
      </c>
      <c r="EZ149" s="24">
        <v>69.874520000000004</v>
      </c>
      <c r="FA149" s="24">
        <v>69.085589999999996</v>
      </c>
      <c r="FB149" s="24">
        <v>70.937579999999997</v>
      </c>
      <c r="FC149" s="24">
        <v>73.783779999999993</v>
      </c>
      <c r="FD149" s="24">
        <v>77.757400000000004</v>
      </c>
      <c r="FE149" s="24">
        <v>78.761899999999997</v>
      </c>
      <c r="FF149" s="24">
        <v>80.852000000000004</v>
      </c>
      <c r="FG149" s="24">
        <v>82.348140000000001</v>
      </c>
      <c r="FH149" s="24">
        <v>82.987769999999998</v>
      </c>
      <c r="FI149" s="24">
        <v>84.357789999999994</v>
      </c>
      <c r="FJ149" s="24">
        <v>83.760620000000003</v>
      </c>
      <c r="FK149" s="24">
        <v>82.499359999999996</v>
      </c>
      <c r="FL149" s="24">
        <v>80.108109999999996</v>
      </c>
      <c r="FM149" s="24">
        <v>77.86036</v>
      </c>
      <c r="FN149" s="24">
        <v>75.884169999999997</v>
      </c>
      <c r="FO149" s="24">
        <v>73.453670000000002</v>
      </c>
      <c r="FP149" s="24">
        <v>72.242599999999996</v>
      </c>
      <c r="FQ149" s="24">
        <v>71.751609999999999</v>
      </c>
      <c r="FR149" s="24">
        <v>71.169240000000002</v>
      </c>
      <c r="FS149" s="24">
        <v>1.12876</v>
      </c>
      <c r="FT149" s="24">
        <v>4.94806E-2</v>
      </c>
      <c r="FU149" s="24">
        <v>8.2200099999999998E-2</v>
      </c>
    </row>
    <row r="150" spans="1:177" x14ac:dyDescent="0.2">
      <c r="A150" s="14" t="s">
        <v>228</v>
      </c>
      <c r="B150" s="14" t="s">
        <v>0</v>
      </c>
      <c r="C150" s="14" t="s">
        <v>225</v>
      </c>
      <c r="D150" s="36" t="s">
        <v>253</v>
      </c>
      <c r="E150" s="25" t="s">
        <v>220</v>
      </c>
      <c r="F150" s="25">
        <v>2698</v>
      </c>
      <c r="G150" s="24">
        <v>2.1004420000000001</v>
      </c>
      <c r="H150" s="24">
        <v>1.8097570000000001</v>
      </c>
      <c r="I150" s="24">
        <v>1.6896040000000001</v>
      </c>
      <c r="J150" s="24">
        <v>1.56369</v>
      </c>
      <c r="K150" s="24">
        <v>1.5110859999999999</v>
      </c>
      <c r="L150" s="24">
        <v>1.5710139999999999</v>
      </c>
      <c r="M150" s="24">
        <v>1.6590560000000001</v>
      </c>
      <c r="N150" s="24">
        <v>1.805417</v>
      </c>
      <c r="O150" s="24">
        <v>1.9993700000000001</v>
      </c>
      <c r="P150" s="24">
        <v>2.1000779999999999</v>
      </c>
      <c r="Q150" s="24">
        <v>2.3045900000000001</v>
      </c>
      <c r="R150" s="24">
        <v>2.739258</v>
      </c>
      <c r="S150" s="24">
        <v>2.863184</v>
      </c>
      <c r="T150" s="24">
        <v>2.9803030000000001</v>
      </c>
      <c r="U150" s="24">
        <v>3.1610010000000002</v>
      </c>
      <c r="V150" s="24">
        <v>3.2406290000000002</v>
      </c>
      <c r="W150" s="24">
        <v>3.4506389999999998</v>
      </c>
      <c r="X150" s="24">
        <v>3.7414230000000002</v>
      </c>
      <c r="Y150" s="24">
        <v>3.5684849999999999</v>
      </c>
      <c r="Z150" s="24">
        <v>3.3158300000000001</v>
      </c>
      <c r="AA150" s="24">
        <v>3.444982</v>
      </c>
      <c r="AB150" s="24">
        <v>3.399686</v>
      </c>
      <c r="AC150" s="24">
        <v>3.0372669999999999</v>
      </c>
      <c r="AD150" s="24">
        <v>2.5772879999999998</v>
      </c>
      <c r="AE150" s="24">
        <v>-0.30724659999999998</v>
      </c>
      <c r="AF150" s="24">
        <v>-0.30080249999999997</v>
      </c>
      <c r="AG150" s="24">
        <v>-0.2377378</v>
      </c>
      <c r="AH150" s="24">
        <v>-0.18204129999999999</v>
      </c>
      <c r="AI150" s="24">
        <v>-0.12868350000000001</v>
      </c>
      <c r="AJ150" s="24">
        <v>-8.9255200000000007E-2</v>
      </c>
      <c r="AK150" s="24">
        <v>-4.01064E-2</v>
      </c>
      <c r="AL150" s="24">
        <v>4.0381000000000002E-3</v>
      </c>
      <c r="AM150" s="24">
        <v>2.53788E-2</v>
      </c>
      <c r="AN150" s="24">
        <v>1.2540000000000001E-4</v>
      </c>
      <c r="AO150" s="24">
        <v>6.16897E-2</v>
      </c>
      <c r="AP150" s="24">
        <v>0.19554009999999999</v>
      </c>
      <c r="AQ150" s="24">
        <v>0.18608420000000001</v>
      </c>
      <c r="AR150" s="24">
        <v>0.22475329999999999</v>
      </c>
      <c r="AS150" s="24">
        <v>0.21093339999999999</v>
      </c>
      <c r="AT150" s="24">
        <v>0.24446010000000001</v>
      </c>
      <c r="AU150" s="24">
        <v>0.2907034</v>
      </c>
      <c r="AV150" s="24">
        <v>0.35677619999999999</v>
      </c>
      <c r="AW150" s="24">
        <v>9.7259799999999993E-2</v>
      </c>
      <c r="AX150" s="24">
        <v>5.72323E-2</v>
      </c>
      <c r="AY150" s="24">
        <v>4.4330999999999997E-3</v>
      </c>
      <c r="AZ150" s="24">
        <v>5.3966999999999999E-3</v>
      </c>
      <c r="BA150" s="24">
        <v>-7.3277700000000001E-2</v>
      </c>
      <c r="BB150" s="24">
        <v>-0.14451369999999999</v>
      </c>
      <c r="BC150" s="24">
        <v>-0.25850450000000003</v>
      </c>
      <c r="BD150" s="24">
        <v>-0.25560080000000002</v>
      </c>
      <c r="BE150" s="24">
        <v>-0.19899539999999999</v>
      </c>
      <c r="BF150" s="24">
        <v>-0.14600479999999999</v>
      </c>
      <c r="BG150" s="24">
        <v>-9.7246100000000002E-2</v>
      </c>
      <c r="BH150" s="24">
        <v>-6.12819E-2</v>
      </c>
      <c r="BI150" s="24">
        <v>-1.4992200000000001E-2</v>
      </c>
      <c r="BJ150" s="24">
        <v>3.0817899999999999E-2</v>
      </c>
      <c r="BK150" s="24">
        <v>5.6563299999999997E-2</v>
      </c>
      <c r="BL150" s="24">
        <v>3.5327600000000001E-2</v>
      </c>
      <c r="BM150" s="24">
        <v>9.9328299999999994E-2</v>
      </c>
      <c r="BN150" s="24">
        <v>0.23626749999999999</v>
      </c>
      <c r="BO150" s="24">
        <v>0.22991729999999999</v>
      </c>
      <c r="BP150" s="24">
        <v>0.27040540000000002</v>
      </c>
      <c r="BQ150" s="24">
        <v>0.25800109999999998</v>
      </c>
      <c r="BR150" s="24">
        <v>0.29564430000000003</v>
      </c>
      <c r="BS150" s="24">
        <v>0.34342800000000001</v>
      </c>
      <c r="BT150" s="24">
        <v>0.40879470000000001</v>
      </c>
      <c r="BU150" s="24">
        <v>0.14817340000000001</v>
      </c>
      <c r="BV150" s="24">
        <v>0.1080467</v>
      </c>
      <c r="BW150" s="24">
        <v>5.7173399999999999E-2</v>
      </c>
      <c r="BX150" s="24">
        <v>5.7468600000000002E-2</v>
      </c>
      <c r="BY150" s="24">
        <v>-2.59887E-2</v>
      </c>
      <c r="BZ150" s="24">
        <v>-0.1002208</v>
      </c>
      <c r="CA150" s="24">
        <v>-0.2247458</v>
      </c>
      <c r="CB150" s="24">
        <v>-0.2242942</v>
      </c>
      <c r="CC150" s="24">
        <v>-0.1721626</v>
      </c>
      <c r="CD150" s="24">
        <v>-0.121046</v>
      </c>
      <c r="CE150" s="24">
        <v>-7.5472700000000004E-2</v>
      </c>
      <c r="CF150" s="24">
        <v>-4.1907600000000003E-2</v>
      </c>
      <c r="CG150" s="24">
        <v>2.4017000000000001E-3</v>
      </c>
      <c r="CH150" s="24">
        <v>4.93655E-2</v>
      </c>
      <c r="CI150" s="24">
        <v>7.8161599999999998E-2</v>
      </c>
      <c r="CJ150" s="24">
        <v>5.9708499999999998E-2</v>
      </c>
      <c r="CK150" s="24">
        <v>0.1253966</v>
      </c>
      <c r="CL150" s="24">
        <v>0.26447520000000002</v>
      </c>
      <c r="CM150" s="24">
        <v>0.2602759</v>
      </c>
      <c r="CN150" s="24">
        <v>0.30202400000000001</v>
      </c>
      <c r="CO150" s="24">
        <v>0.29060000000000002</v>
      </c>
      <c r="CP150" s="24">
        <v>0.33109440000000001</v>
      </c>
      <c r="CQ150" s="24">
        <v>0.37994499999999998</v>
      </c>
      <c r="CR150" s="24">
        <v>0.44482250000000001</v>
      </c>
      <c r="CS150" s="24">
        <v>0.18343590000000001</v>
      </c>
      <c r="CT150" s="24">
        <v>0.1432406</v>
      </c>
      <c r="CU150" s="24">
        <v>9.3701099999999996E-2</v>
      </c>
      <c r="CV150" s="24">
        <v>9.3533500000000006E-2</v>
      </c>
      <c r="CW150" s="24">
        <v>6.7635000000000004E-3</v>
      </c>
      <c r="CX150" s="24">
        <v>-6.95437E-2</v>
      </c>
      <c r="CY150" s="24">
        <v>-0.19098709999999999</v>
      </c>
      <c r="CZ150" s="24">
        <v>-0.19298770000000001</v>
      </c>
      <c r="DA150" s="24">
        <v>-0.14532970000000001</v>
      </c>
      <c r="DB150" s="24">
        <v>-9.6087199999999998E-2</v>
      </c>
      <c r="DC150" s="24">
        <v>-5.3699400000000001E-2</v>
      </c>
      <c r="DD150" s="24">
        <v>-2.2533399999999999E-2</v>
      </c>
      <c r="DE150" s="24">
        <v>1.9795699999999999E-2</v>
      </c>
      <c r="DF150" s="24">
        <v>6.7913100000000004E-2</v>
      </c>
      <c r="DG150" s="24">
        <v>9.9759799999999996E-2</v>
      </c>
      <c r="DH150" s="24">
        <v>8.4089499999999998E-2</v>
      </c>
      <c r="DI150" s="24">
        <v>0.15146499999999999</v>
      </c>
      <c r="DJ150" s="24">
        <v>0.29268290000000002</v>
      </c>
      <c r="DK150" s="24">
        <v>0.29063450000000002</v>
      </c>
      <c r="DL150" s="24">
        <v>0.33364260000000001</v>
      </c>
      <c r="DM150" s="24">
        <v>0.32319890000000001</v>
      </c>
      <c r="DN150" s="24">
        <v>0.36654439999999999</v>
      </c>
      <c r="DO150" s="24">
        <v>0.4164619</v>
      </c>
      <c r="DP150" s="24">
        <v>0.48085040000000001</v>
      </c>
      <c r="DQ150" s="24">
        <v>0.21869839999999999</v>
      </c>
      <c r="DR150" s="24">
        <v>0.1784345</v>
      </c>
      <c r="DS150" s="24">
        <v>0.13022880000000001</v>
      </c>
      <c r="DT150" s="24">
        <v>0.1295984</v>
      </c>
      <c r="DU150" s="24">
        <v>3.9515700000000001E-2</v>
      </c>
      <c r="DV150" s="24">
        <v>-3.8866600000000001E-2</v>
      </c>
      <c r="DW150" s="24">
        <v>-0.14224490000000001</v>
      </c>
      <c r="DX150" s="24">
        <v>-0.147786</v>
      </c>
      <c r="DY150" s="24">
        <v>-0.1065874</v>
      </c>
      <c r="DZ150" s="24">
        <v>-6.0050600000000003E-2</v>
      </c>
      <c r="EA150" s="24">
        <v>-2.2262000000000001E-2</v>
      </c>
      <c r="EB150" s="24">
        <v>5.4399000000000001E-3</v>
      </c>
      <c r="EC150" s="24">
        <v>4.4909900000000003E-2</v>
      </c>
      <c r="ED150" s="24">
        <v>9.4692899999999997E-2</v>
      </c>
      <c r="EE150" s="24">
        <v>0.13094430000000001</v>
      </c>
      <c r="EF150" s="24">
        <v>0.1192917</v>
      </c>
      <c r="EG150" s="24">
        <v>0.18910350000000001</v>
      </c>
      <c r="EH150" s="24">
        <v>0.3334104</v>
      </c>
      <c r="EI150" s="24">
        <v>0.33446759999999998</v>
      </c>
      <c r="EJ150" s="24">
        <v>0.37929469999999998</v>
      </c>
      <c r="EK150" s="24">
        <v>0.3702665</v>
      </c>
      <c r="EL150" s="24">
        <v>0.41772870000000001</v>
      </c>
      <c r="EM150" s="24">
        <v>0.46918660000000001</v>
      </c>
      <c r="EN150" s="24">
        <v>0.53286889999999998</v>
      </c>
      <c r="EO150" s="24">
        <v>0.26961200000000002</v>
      </c>
      <c r="EP150" s="24">
        <v>0.22924890000000001</v>
      </c>
      <c r="EQ150" s="24">
        <v>0.1829691</v>
      </c>
      <c r="ER150" s="24">
        <v>0.18167040000000001</v>
      </c>
      <c r="ES150" s="24">
        <v>8.6804699999999999E-2</v>
      </c>
      <c r="ET150" s="24">
        <v>5.4261999999999999E-3</v>
      </c>
      <c r="EU150" s="24">
        <v>73.056650000000005</v>
      </c>
      <c r="EV150" s="24">
        <v>72.117649999999998</v>
      </c>
      <c r="EW150" s="24">
        <v>71.486930000000001</v>
      </c>
      <c r="EX150" s="24">
        <v>71.03595</v>
      </c>
      <c r="EY150" s="24">
        <v>70.461879999999994</v>
      </c>
      <c r="EZ150" s="24">
        <v>70.059910000000002</v>
      </c>
      <c r="FA150" s="24">
        <v>69.990200000000002</v>
      </c>
      <c r="FB150" s="24">
        <v>71.327889999999996</v>
      </c>
      <c r="FC150" s="24">
        <v>73.544659999999993</v>
      </c>
      <c r="FD150" s="24">
        <v>76.920479999999998</v>
      </c>
      <c r="FE150" s="24">
        <v>77.771240000000006</v>
      </c>
      <c r="FF150" s="24">
        <v>79.283230000000003</v>
      </c>
      <c r="FG150" s="24">
        <v>80.495639999999995</v>
      </c>
      <c r="FH150" s="24">
        <v>81.251630000000006</v>
      </c>
      <c r="FI150" s="24">
        <v>82.521789999999996</v>
      </c>
      <c r="FJ150" s="24">
        <v>81.90849</v>
      </c>
      <c r="FK150" s="24">
        <v>80.775599999999997</v>
      </c>
      <c r="FL150" s="24">
        <v>78.130719999999997</v>
      </c>
      <c r="FM150" s="24">
        <v>76.572980000000001</v>
      </c>
      <c r="FN150" s="24">
        <v>74.618740000000003</v>
      </c>
      <c r="FO150" s="24">
        <v>72.759259999999998</v>
      </c>
      <c r="FP150" s="24">
        <v>71.935730000000007</v>
      </c>
      <c r="FQ150" s="24">
        <v>71.250540000000001</v>
      </c>
      <c r="FR150" s="24">
        <v>71.01961</v>
      </c>
      <c r="FS150" s="24">
        <v>0.76216660000000003</v>
      </c>
      <c r="FT150" s="24">
        <v>3.3830499999999999E-2</v>
      </c>
      <c r="FU150" s="24">
        <v>5.4675399999999999E-2</v>
      </c>
    </row>
    <row r="151" spans="1:177" x14ac:dyDescent="0.2">
      <c r="A151" s="14" t="s">
        <v>228</v>
      </c>
      <c r="B151" s="14" t="s">
        <v>0</v>
      </c>
      <c r="C151" s="14" t="s">
        <v>225</v>
      </c>
      <c r="D151" s="36" t="s">
        <v>253</v>
      </c>
      <c r="E151" s="25" t="s">
        <v>221</v>
      </c>
      <c r="F151" s="25">
        <v>1924</v>
      </c>
      <c r="G151" s="24">
        <v>1.8246789999999999</v>
      </c>
      <c r="H151" s="24">
        <v>1.5686070000000001</v>
      </c>
      <c r="I151" s="24">
        <v>1.40663</v>
      </c>
      <c r="J151" s="24">
        <v>1.3012950000000001</v>
      </c>
      <c r="K151" s="24">
        <v>1.2950759999999999</v>
      </c>
      <c r="L151" s="24">
        <v>1.356773</v>
      </c>
      <c r="M151" s="24">
        <v>1.439676</v>
      </c>
      <c r="N151" s="24">
        <v>1.497922</v>
      </c>
      <c r="O151" s="24">
        <v>1.657491</v>
      </c>
      <c r="P151" s="24">
        <v>1.753325</v>
      </c>
      <c r="Q151" s="24">
        <v>2.0062380000000002</v>
      </c>
      <c r="R151" s="24">
        <v>2.3362240000000001</v>
      </c>
      <c r="S151" s="24">
        <v>2.644485</v>
      </c>
      <c r="T151" s="24">
        <v>2.848414</v>
      </c>
      <c r="U151" s="24">
        <v>3.0456279999999998</v>
      </c>
      <c r="V151" s="24">
        <v>3.1102539999999999</v>
      </c>
      <c r="W151" s="24">
        <v>3.2671830000000002</v>
      </c>
      <c r="X151" s="24">
        <v>3.3813819999999999</v>
      </c>
      <c r="Y151" s="24">
        <v>3.2525140000000001</v>
      </c>
      <c r="Z151" s="24">
        <v>3.074897</v>
      </c>
      <c r="AA151" s="24">
        <v>2.9974310000000002</v>
      </c>
      <c r="AB151" s="24">
        <v>2.7077119999999999</v>
      </c>
      <c r="AC151" s="24">
        <v>2.4921700000000002</v>
      </c>
      <c r="AD151" s="24">
        <v>2.0983849999999999</v>
      </c>
      <c r="AE151" s="24">
        <v>-0.1516082</v>
      </c>
      <c r="AF151" s="24">
        <v>-0.12351959999999999</v>
      </c>
      <c r="AG151" s="24">
        <v>-7.6251200000000005E-2</v>
      </c>
      <c r="AH151" s="24">
        <v>-9.4526100000000002E-2</v>
      </c>
      <c r="AI151" s="24">
        <v>-7.3947700000000005E-2</v>
      </c>
      <c r="AJ151" s="24">
        <v>-4.0410700000000001E-2</v>
      </c>
      <c r="AK151" s="24">
        <v>3.7513999999999999E-2</v>
      </c>
      <c r="AL151" s="24">
        <v>-3.34956E-2</v>
      </c>
      <c r="AM151" s="24">
        <v>-2.4944299999999999E-2</v>
      </c>
      <c r="AN151" s="24">
        <v>2.4966599999999999E-2</v>
      </c>
      <c r="AO151" s="24">
        <v>1.5638900000000001E-2</v>
      </c>
      <c r="AP151" s="24">
        <v>0.12579209999999999</v>
      </c>
      <c r="AQ151" s="24">
        <v>0.1638906</v>
      </c>
      <c r="AR151" s="24">
        <v>0.1613494</v>
      </c>
      <c r="AS151" s="24">
        <v>0.2113022</v>
      </c>
      <c r="AT151" s="24">
        <v>0.1206711</v>
      </c>
      <c r="AU151" s="24">
        <v>0.17462269999999999</v>
      </c>
      <c r="AV151" s="24">
        <v>0.1357757</v>
      </c>
      <c r="AW151" s="24">
        <v>-9.5563200000000001E-2</v>
      </c>
      <c r="AX151" s="24">
        <v>-9.1503600000000004E-2</v>
      </c>
      <c r="AY151" s="24">
        <v>-8.3474400000000004E-2</v>
      </c>
      <c r="AZ151" s="24">
        <v>-0.1369619</v>
      </c>
      <c r="BA151" s="24">
        <v>-0.1170988</v>
      </c>
      <c r="BB151" s="24">
        <v>-0.13885449999999999</v>
      </c>
      <c r="BC151" s="24">
        <v>-0.10485419999999999</v>
      </c>
      <c r="BD151" s="24">
        <v>-8.6224999999999996E-2</v>
      </c>
      <c r="BE151" s="24">
        <v>-4.57189E-2</v>
      </c>
      <c r="BF151" s="24">
        <v>-6.5116900000000005E-2</v>
      </c>
      <c r="BG151" s="24">
        <v>-4.4866099999999999E-2</v>
      </c>
      <c r="BH151" s="24">
        <v>-1.03579E-2</v>
      </c>
      <c r="BI151" s="24">
        <v>6.5226599999999996E-2</v>
      </c>
      <c r="BJ151" s="24">
        <v>-5.6902000000000003E-3</v>
      </c>
      <c r="BK151" s="24">
        <v>5.2575E-3</v>
      </c>
      <c r="BL151" s="24">
        <v>5.7090099999999998E-2</v>
      </c>
      <c r="BM151" s="24">
        <v>5.40297E-2</v>
      </c>
      <c r="BN151" s="24">
        <v>0.1700603</v>
      </c>
      <c r="BO151" s="24">
        <v>0.21199270000000001</v>
      </c>
      <c r="BP151" s="24">
        <v>0.2144846</v>
      </c>
      <c r="BQ151" s="24">
        <v>0.26562409999999997</v>
      </c>
      <c r="BR151" s="24">
        <v>0.17790980000000001</v>
      </c>
      <c r="BS151" s="24">
        <v>0.2326664</v>
      </c>
      <c r="BT151" s="24">
        <v>0.192722</v>
      </c>
      <c r="BU151" s="24">
        <v>-3.7351700000000002E-2</v>
      </c>
      <c r="BV151" s="24">
        <v>-3.6518599999999998E-2</v>
      </c>
      <c r="BW151" s="24">
        <v>-3.1253000000000003E-2</v>
      </c>
      <c r="BX151" s="24">
        <v>-8.8867399999999999E-2</v>
      </c>
      <c r="BY151" s="24">
        <v>-7.3313299999999998E-2</v>
      </c>
      <c r="BZ151" s="24">
        <v>-9.9525699999999995E-2</v>
      </c>
      <c r="CA151" s="24">
        <v>-7.2472599999999998E-2</v>
      </c>
      <c r="CB151" s="24">
        <v>-6.0394999999999997E-2</v>
      </c>
      <c r="CC151" s="24">
        <v>-2.4572199999999999E-2</v>
      </c>
      <c r="CD151" s="24">
        <v>-4.4748200000000002E-2</v>
      </c>
      <c r="CE151" s="24">
        <v>-2.4724300000000001E-2</v>
      </c>
      <c r="CF151" s="24">
        <v>1.04566E-2</v>
      </c>
      <c r="CG151" s="24">
        <v>8.4420300000000004E-2</v>
      </c>
      <c r="CH151" s="24">
        <v>1.35677E-2</v>
      </c>
      <c r="CI151" s="24">
        <v>2.6175199999999999E-2</v>
      </c>
      <c r="CJ151" s="24">
        <v>7.9338699999999998E-2</v>
      </c>
      <c r="CK151" s="24">
        <v>8.0619099999999999E-2</v>
      </c>
      <c r="CL151" s="24">
        <v>0.20072029999999999</v>
      </c>
      <c r="CM151" s="24">
        <v>0.245308</v>
      </c>
      <c r="CN151" s="24">
        <v>0.2512858</v>
      </c>
      <c r="CO151" s="24">
        <v>0.30324719999999999</v>
      </c>
      <c r="CP151" s="24">
        <v>0.2175531</v>
      </c>
      <c r="CQ151" s="24">
        <v>0.27286729999999998</v>
      </c>
      <c r="CR151" s="24">
        <v>0.2321628</v>
      </c>
      <c r="CS151" s="24">
        <v>2.9654E-3</v>
      </c>
      <c r="CT151" s="24">
        <v>1.5638E-3</v>
      </c>
      <c r="CU151" s="24">
        <v>4.9154000000000003E-3</v>
      </c>
      <c r="CV151" s="24">
        <v>-5.5557299999999997E-2</v>
      </c>
      <c r="CW151" s="24">
        <v>-4.2987499999999998E-2</v>
      </c>
      <c r="CX151" s="24">
        <v>-7.2286699999999995E-2</v>
      </c>
      <c r="CY151" s="24">
        <v>-4.0091000000000002E-2</v>
      </c>
      <c r="CZ151" s="24">
        <v>-3.4564900000000003E-2</v>
      </c>
      <c r="DA151" s="24">
        <v>-3.4256E-3</v>
      </c>
      <c r="DB151" s="24">
        <v>-2.4379499999999998E-2</v>
      </c>
      <c r="DC151" s="24">
        <v>-4.5824999999999998E-3</v>
      </c>
      <c r="DD151" s="24">
        <v>3.1271100000000003E-2</v>
      </c>
      <c r="DE151" s="24">
        <v>0.103614</v>
      </c>
      <c r="DF151" s="24">
        <v>3.2825699999999999E-2</v>
      </c>
      <c r="DG151" s="24">
        <v>4.70929E-2</v>
      </c>
      <c r="DH151" s="24">
        <v>0.10158730000000001</v>
      </c>
      <c r="DI151" s="24">
        <v>0.1072085</v>
      </c>
      <c r="DJ151" s="24">
        <v>0.23138020000000001</v>
      </c>
      <c r="DK151" s="24">
        <v>0.27862340000000002</v>
      </c>
      <c r="DL151" s="24">
        <v>0.28808709999999998</v>
      </c>
      <c r="DM151" s="24">
        <v>0.34087040000000002</v>
      </c>
      <c r="DN151" s="24">
        <v>0.25719649999999999</v>
      </c>
      <c r="DO151" s="24">
        <v>0.31306820000000002</v>
      </c>
      <c r="DP151" s="24">
        <v>0.2716036</v>
      </c>
      <c r="DQ151" s="24">
        <v>4.3282500000000002E-2</v>
      </c>
      <c r="DR151" s="24">
        <v>3.9646199999999999E-2</v>
      </c>
      <c r="DS151" s="24">
        <v>4.1083799999999997E-2</v>
      </c>
      <c r="DT151" s="24">
        <v>-2.2247200000000002E-2</v>
      </c>
      <c r="DU151" s="24">
        <v>-1.2661800000000001E-2</v>
      </c>
      <c r="DV151" s="24">
        <v>-4.5047700000000003E-2</v>
      </c>
      <c r="DW151" s="24">
        <v>6.6629000000000002E-3</v>
      </c>
      <c r="DX151" s="24">
        <v>2.7296999999999998E-3</v>
      </c>
      <c r="DY151" s="24">
        <v>2.71068E-2</v>
      </c>
      <c r="DZ151" s="24">
        <v>5.0296999999999998E-3</v>
      </c>
      <c r="EA151" s="24">
        <v>2.4499099999999999E-2</v>
      </c>
      <c r="EB151" s="24">
        <v>6.1323900000000001E-2</v>
      </c>
      <c r="EC151" s="24">
        <v>0.13132659999999999</v>
      </c>
      <c r="ED151" s="24">
        <v>6.06311E-2</v>
      </c>
      <c r="EE151" s="24">
        <v>7.7294699999999994E-2</v>
      </c>
      <c r="EF151" s="24">
        <v>0.13371079999999999</v>
      </c>
      <c r="EG151" s="24">
        <v>0.14559929999999999</v>
      </c>
      <c r="EH151" s="24">
        <v>0.27564840000000002</v>
      </c>
      <c r="EI151" s="24">
        <v>0.3267255</v>
      </c>
      <c r="EJ151" s="24">
        <v>0.34122219999999998</v>
      </c>
      <c r="EK151" s="24">
        <v>0.3951923</v>
      </c>
      <c r="EL151" s="24">
        <v>0.31443510000000002</v>
      </c>
      <c r="EM151" s="24">
        <v>0.37111189999999999</v>
      </c>
      <c r="EN151" s="24">
        <v>0.32855000000000001</v>
      </c>
      <c r="EO151" s="24">
        <v>0.101494</v>
      </c>
      <c r="EP151" s="24">
        <v>9.4631099999999996E-2</v>
      </c>
      <c r="EQ151" s="24">
        <v>9.3305200000000005E-2</v>
      </c>
      <c r="ER151" s="24">
        <v>2.5847200000000001E-2</v>
      </c>
      <c r="ES151" s="24">
        <v>3.1123700000000001E-2</v>
      </c>
      <c r="ET151" s="24">
        <v>-5.7188999999999999E-3</v>
      </c>
      <c r="EU151" s="24">
        <v>72.474850000000004</v>
      </c>
      <c r="EV151" s="24">
        <v>71.330179999999999</v>
      </c>
      <c r="EW151" s="24">
        <v>71.275149999999996</v>
      </c>
      <c r="EX151" s="24">
        <v>69.444969999999998</v>
      </c>
      <c r="EY151" s="24">
        <v>69.290880000000001</v>
      </c>
      <c r="EZ151" s="24">
        <v>69.606920000000002</v>
      </c>
      <c r="FA151" s="24">
        <v>67.779880000000006</v>
      </c>
      <c r="FB151" s="24">
        <v>70.374210000000005</v>
      </c>
      <c r="FC151" s="24">
        <v>74.128929999999997</v>
      </c>
      <c r="FD151" s="24">
        <v>78.965410000000006</v>
      </c>
      <c r="FE151" s="24">
        <v>80.191829999999996</v>
      </c>
      <c r="FF151" s="24">
        <v>83.11636</v>
      </c>
      <c r="FG151" s="24">
        <v>85.022009999999995</v>
      </c>
      <c r="FH151" s="24">
        <v>85.493709999999993</v>
      </c>
      <c r="FI151" s="24">
        <v>87.007859999999994</v>
      </c>
      <c r="FJ151" s="24">
        <v>86.433959999999999</v>
      </c>
      <c r="FK151" s="24">
        <v>84.98742</v>
      </c>
      <c r="FL151" s="24">
        <v>82.962270000000004</v>
      </c>
      <c r="FM151" s="24">
        <v>79.718549999999993</v>
      </c>
      <c r="FN151" s="24">
        <v>77.71069</v>
      </c>
      <c r="FO151" s="24">
        <v>74.455979999999997</v>
      </c>
      <c r="FP151" s="24">
        <v>72.68553</v>
      </c>
      <c r="FQ151" s="24">
        <v>72.474850000000004</v>
      </c>
      <c r="FR151" s="24">
        <v>71.385220000000004</v>
      </c>
      <c r="FS151" s="24">
        <v>0.83015280000000002</v>
      </c>
      <c r="FT151" s="24">
        <v>3.5935799999999997E-2</v>
      </c>
      <c r="FU151" s="24">
        <v>6.1287099999999997E-2</v>
      </c>
    </row>
    <row r="152" spans="1:177" x14ac:dyDescent="0.2">
      <c r="A152" s="14" t="s">
        <v>228</v>
      </c>
      <c r="B152" s="14" t="s">
        <v>0</v>
      </c>
      <c r="C152" s="14" t="s">
        <v>225</v>
      </c>
      <c r="D152" s="36" t="s">
        <v>254</v>
      </c>
      <c r="E152" s="25" t="s">
        <v>219</v>
      </c>
      <c r="F152" s="25">
        <v>4323</v>
      </c>
      <c r="G152" s="24">
        <v>3.294311</v>
      </c>
      <c r="H152" s="24">
        <v>2.8904320000000001</v>
      </c>
      <c r="I152" s="24">
        <v>2.5768520000000001</v>
      </c>
      <c r="J152" s="24">
        <v>2.416296</v>
      </c>
      <c r="K152" s="24">
        <v>2.358406</v>
      </c>
      <c r="L152" s="24">
        <v>2.4430770000000002</v>
      </c>
      <c r="M152" s="24">
        <v>2.6217229999999998</v>
      </c>
      <c r="N152" s="24">
        <v>2.8256169999999998</v>
      </c>
      <c r="O152" s="24">
        <v>2.9691830000000001</v>
      </c>
      <c r="P152" s="24">
        <v>3.2682699999999998</v>
      </c>
      <c r="Q152" s="24">
        <v>3.6182620000000001</v>
      </c>
      <c r="R152" s="24">
        <v>4.1911529999999999</v>
      </c>
      <c r="S152" s="24">
        <v>4.669727</v>
      </c>
      <c r="T152" s="24">
        <v>5.0219529999999999</v>
      </c>
      <c r="U152" s="24">
        <v>5.341151</v>
      </c>
      <c r="V152" s="24">
        <v>5.7006759999999996</v>
      </c>
      <c r="W152" s="24">
        <v>6.1815119999999997</v>
      </c>
      <c r="X152" s="24">
        <v>6.5995650000000001</v>
      </c>
      <c r="Y152" s="24">
        <v>6.4720469999999999</v>
      </c>
      <c r="Z152" s="24">
        <v>6.3780400000000004</v>
      </c>
      <c r="AA152" s="24">
        <v>6.3830080000000002</v>
      </c>
      <c r="AB152" s="24">
        <v>6.0330719999999998</v>
      </c>
      <c r="AC152" s="24">
        <v>5.1409219999999998</v>
      </c>
      <c r="AD152" s="24">
        <v>4.1404560000000004</v>
      </c>
      <c r="AE152" s="24">
        <v>-0.39300380000000001</v>
      </c>
      <c r="AF152" s="24">
        <v>-0.35779660000000002</v>
      </c>
      <c r="AG152" s="24">
        <v>-0.25655169999999999</v>
      </c>
      <c r="AH152" s="24">
        <v>-0.22786709999999999</v>
      </c>
      <c r="AI152" s="24">
        <v>-0.1571128</v>
      </c>
      <c r="AJ152" s="24">
        <v>-9.0202299999999999E-2</v>
      </c>
      <c r="AK152" s="24">
        <v>1.9692299999999999E-2</v>
      </c>
      <c r="AL152" s="24">
        <v>-1.4674E-3</v>
      </c>
      <c r="AM152" s="24">
        <v>2.98403E-2</v>
      </c>
      <c r="AN152" s="24">
        <v>6.6002500000000006E-2</v>
      </c>
      <c r="AO152" s="24">
        <v>0.1261958</v>
      </c>
      <c r="AP152" s="24">
        <v>0.37242449999999999</v>
      </c>
      <c r="AQ152" s="24">
        <v>0.42354989999999998</v>
      </c>
      <c r="AR152" s="24">
        <v>0.48150270000000001</v>
      </c>
      <c r="AS152" s="24">
        <v>0.50875510000000002</v>
      </c>
      <c r="AT152" s="24">
        <v>0.47138160000000001</v>
      </c>
      <c r="AU152" s="24">
        <v>0.58756509999999995</v>
      </c>
      <c r="AV152" s="24">
        <v>0.59249879999999999</v>
      </c>
      <c r="AW152" s="24">
        <v>7.8898200000000002E-2</v>
      </c>
      <c r="AX152" s="24">
        <v>4.17528E-2</v>
      </c>
      <c r="AY152" s="24">
        <v>-5.5082000000000004E-3</v>
      </c>
      <c r="AZ152" s="24">
        <v>-6.4563499999999996E-2</v>
      </c>
      <c r="BA152" s="24">
        <v>-0.1332335</v>
      </c>
      <c r="BB152" s="24">
        <v>-0.23281850000000001</v>
      </c>
      <c r="BC152" s="24">
        <v>-0.32983289999999998</v>
      </c>
      <c r="BD152" s="24">
        <v>-0.30299310000000002</v>
      </c>
      <c r="BE152" s="24">
        <v>-0.21041940000000001</v>
      </c>
      <c r="BF152" s="24">
        <v>-0.18439040000000001</v>
      </c>
      <c r="BG152" s="24">
        <v>-0.1171344</v>
      </c>
      <c r="BH152" s="24">
        <v>-5.1904199999999998E-2</v>
      </c>
      <c r="BI152" s="24">
        <v>5.4583300000000001E-2</v>
      </c>
      <c r="BJ152" s="24">
        <v>3.4619799999999999E-2</v>
      </c>
      <c r="BK152" s="24">
        <v>7.0448300000000005E-2</v>
      </c>
      <c r="BL152" s="24">
        <v>0.1106674</v>
      </c>
      <c r="BM152" s="24">
        <v>0.17656340000000001</v>
      </c>
      <c r="BN152" s="24">
        <v>0.42878889999999997</v>
      </c>
      <c r="BO152" s="24">
        <v>0.48449239999999999</v>
      </c>
      <c r="BP152" s="24">
        <v>0.54701299999999997</v>
      </c>
      <c r="BQ152" s="24">
        <v>0.57594520000000005</v>
      </c>
      <c r="BR152" s="24">
        <v>0.54324879999999998</v>
      </c>
      <c r="BS152" s="24">
        <v>0.66094079999999999</v>
      </c>
      <c r="BT152" s="24">
        <v>0.66472739999999997</v>
      </c>
      <c r="BU152" s="24">
        <v>0.15128159999999999</v>
      </c>
      <c r="BV152" s="24">
        <v>0.1117718</v>
      </c>
      <c r="BW152" s="24">
        <v>6.3791899999999999E-2</v>
      </c>
      <c r="BX152" s="24">
        <v>1.6720000000000001E-3</v>
      </c>
      <c r="BY152" s="24">
        <v>-7.2870500000000005E-2</v>
      </c>
      <c r="BZ152" s="24">
        <v>-0.1773161</v>
      </c>
      <c r="CA152" s="24">
        <v>-0.28608090000000003</v>
      </c>
      <c r="CB152" s="24">
        <v>-0.26503640000000001</v>
      </c>
      <c r="CC152" s="24">
        <v>-0.1784683</v>
      </c>
      <c r="CD152" s="24">
        <v>-0.15427859999999999</v>
      </c>
      <c r="CE152" s="24">
        <v>-8.94456E-2</v>
      </c>
      <c r="CF152" s="24">
        <v>-2.5378999999999999E-2</v>
      </c>
      <c r="CG152" s="24">
        <v>7.8748600000000002E-2</v>
      </c>
      <c r="CH152" s="24">
        <v>5.9613699999999999E-2</v>
      </c>
      <c r="CI152" s="24">
        <v>9.8573300000000003E-2</v>
      </c>
      <c r="CJ152" s="24">
        <v>0.14160229999999999</v>
      </c>
      <c r="CK152" s="24">
        <v>0.21144779999999999</v>
      </c>
      <c r="CL152" s="24">
        <v>0.46782669999999998</v>
      </c>
      <c r="CM152" s="24">
        <v>0.52670090000000003</v>
      </c>
      <c r="CN152" s="24">
        <v>0.59238539999999995</v>
      </c>
      <c r="CO152" s="24">
        <v>0.62248079999999995</v>
      </c>
      <c r="CP152" s="24">
        <v>0.59302379999999999</v>
      </c>
      <c r="CQ152" s="24">
        <v>0.71176059999999997</v>
      </c>
      <c r="CR152" s="24">
        <v>0.71475270000000002</v>
      </c>
      <c r="CS152" s="24">
        <v>0.20141410000000001</v>
      </c>
      <c r="CT152" s="24">
        <v>0.16026670000000001</v>
      </c>
      <c r="CU152" s="24">
        <v>0.111789</v>
      </c>
      <c r="CV152" s="24">
        <v>4.7546499999999998E-2</v>
      </c>
      <c r="CW152" s="24">
        <v>-3.1063299999999999E-2</v>
      </c>
      <c r="CX152" s="24">
        <v>-0.13887530000000001</v>
      </c>
      <c r="CY152" s="24">
        <v>-0.24232890000000001</v>
      </c>
      <c r="CZ152" s="24">
        <v>-0.2270797</v>
      </c>
      <c r="DA152" s="24">
        <v>-0.14651710000000001</v>
      </c>
      <c r="DB152" s="24">
        <v>-0.12416679999999999</v>
      </c>
      <c r="DC152" s="24">
        <v>-6.1756699999999998E-2</v>
      </c>
      <c r="DD152" s="24">
        <v>1.1460999999999999E-3</v>
      </c>
      <c r="DE152" s="24">
        <v>0.1029139</v>
      </c>
      <c r="DF152" s="24">
        <v>8.4607600000000005E-2</v>
      </c>
      <c r="DG152" s="24">
        <v>0.12669830000000001</v>
      </c>
      <c r="DH152" s="24">
        <v>0.1725371</v>
      </c>
      <c r="DI152" s="24">
        <v>0.2463322</v>
      </c>
      <c r="DJ152" s="24">
        <v>0.50686450000000005</v>
      </c>
      <c r="DK152" s="24">
        <v>0.56890949999999996</v>
      </c>
      <c r="DL152" s="24">
        <v>0.63775769999999998</v>
      </c>
      <c r="DM152" s="24">
        <v>0.66901639999999996</v>
      </c>
      <c r="DN152" s="24">
        <v>0.6427988</v>
      </c>
      <c r="DO152" s="24">
        <v>0.76258049999999999</v>
      </c>
      <c r="DP152" s="24">
        <v>0.76477810000000002</v>
      </c>
      <c r="DQ152" s="24">
        <v>0.25154660000000001</v>
      </c>
      <c r="DR152" s="24">
        <v>0.20876149999999999</v>
      </c>
      <c r="DS152" s="24">
        <v>0.15978600000000001</v>
      </c>
      <c r="DT152" s="24">
        <v>9.3421000000000004E-2</v>
      </c>
      <c r="DU152" s="24">
        <v>1.0744E-2</v>
      </c>
      <c r="DV152" s="24">
        <v>-0.1004345</v>
      </c>
      <c r="DW152" s="24">
        <v>-0.17915800000000001</v>
      </c>
      <c r="DX152" s="24">
        <v>-0.17227619999999999</v>
      </c>
      <c r="DY152" s="24">
        <v>-0.1003848</v>
      </c>
      <c r="DZ152" s="24">
        <v>-8.0690200000000004E-2</v>
      </c>
      <c r="EA152" s="24">
        <v>-2.17783E-2</v>
      </c>
      <c r="EB152" s="24">
        <v>3.9444300000000002E-2</v>
      </c>
      <c r="EC152" s="24">
        <v>0.13780490000000001</v>
      </c>
      <c r="ED152" s="24">
        <v>0.1206948</v>
      </c>
      <c r="EE152" s="24">
        <v>0.16730629999999999</v>
      </c>
      <c r="EF152" s="24">
        <v>0.21720210000000001</v>
      </c>
      <c r="EG152" s="24">
        <v>0.29669980000000001</v>
      </c>
      <c r="EH152" s="24">
        <v>0.56322890000000003</v>
      </c>
      <c r="EI152" s="24">
        <v>0.62985190000000002</v>
      </c>
      <c r="EJ152" s="24">
        <v>0.703268</v>
      </c>
      <c r="EK152" s="24">
        <v>0.73620649999999999</v>
      </c>
      <c r="EL152" s="24">
        <v>0.71466609999999997</v>
      </c>
      <c r="EM152" s="24">
        <v>0.83595620000000004</v>
      </c>
      <c r="EN152" s="24">
        <v>0.83700669999999999</v>
      </c>
      <c r="EO152" s="24">
        <v>0.32393</v>
      </c>
      <c r="EP152" s="24">
        <v>0.27878049999999999</v>
      </c>
      <c r="EQ152" s="24">
        <v>0.22908609999999999</v>
      </c>
      <c r="ER152" s="24">
        <v>0.15965650000000001</v>
      </c>
      <c r="ES152" s="24">
        <v>7.1106900000000001E-2</v>
      </c>
      <c r="ET152" s="24">
        <v>-4.4932100000000003E-2</v>
      </c>
      <c r="EU152" s="24">
        <v>67.921459999999996</v>
      </c>
      <c r="EV152" s="24">
        <v>66.835480000000004</v>
      </c>
      <c r="EW152" s="24">
        <v>66.041979999999995</v>
      </c>
      <c r="EX152" s="24">
        <v>65.261340000000004</v>
      </c>
      <c r="EY152" s="24">
        <v>64.59648</v>
      </c>
      <c r="EZ152" s="24">
        <v>64.514560000000003</v>
      </c>
      <c r="FA152" s="24">
        <v>64.320920000000001</v>
      </c>
      <c r="FB152" s="24">
        <v>67.956670000000003</v>
      </c>
      <c r="FC152" s="24">
        <v>74.007450000000006</v>
      </c>
      <c r="FD152" s="24">
        <v>79.716999999999999</v>
      </c>
      <c r="FE152" s="24">
        <v>80.427890000000005</v>
      </c>
      <c r="FF152" s="24">
        <v>80.382530000000003</v>
      </c>
      <c r="FG152" s="24">
        <v>82.570760000000007</v>
      </c>
      <c r="FH152" s="24">
        <v>84.686520000000002</v>
      </c>
      <c r="FI152" s="24">
        <v>87.746780000000001</v>
      </c>
      <c r="FJ152" s="24">
        <v>88.261340000000004</v>
      </c>
      <c r="FK152" s="24">
        <v>88.821939999999998</v>
      </c>
      <c r="FL152" s="24">
        <v>87.302639999999997</v>
      </c>
      <c r="FM152" s="24">
        <v>85.682460000000006</v>
      </c>
      <c r="FN152" s="24">
        <v>83.347329999999999</v>
      </c>
      <c r="FO152" s="24">
        <v>79.076509999999999</v>
      </c>
      <c r="FP152" s="24">
        <v>74.962760000000003</v>
      </c>
      <c r="FQ152" s="24">
        <v>72.479349999999997</v>
      </c>
      <c r="FR152" s="24">
        <v>70.918750000000003</v>
      </c>
      <c r="FS152" s="24">
        <v>1.0557399999999999</v>
      </c>
      <c r="FT152" s="24">
        <v>4.62797E-2</v>
      </c>
      <c r="FU152" s="24">
        <v>7.6882500000000006E-2</v>
      </c>
    </row>
    <row r="153" spans="1:177" x14ac:dyDescent="0.2">
      <c r="A153" s="14" t="s">
        <v>228</v>
      </c>
      <c r="B153" s="14" t="s">
        <v>0</v>
      </c>
      <c r="C153" s="14" t="s">
        <v>225</v>
      </c>
      <c r="D153" s="36" t="s">
        <v>254</v>
      </c>
      <c r="E153" s="25" t="s">
        <v>220</v>
      </c>
      <c r="F153" s="25">
        <v>2525</v>
      </c>
      <c r="G153" s="24">
        <v>1.7591000000000001</v>
      </c>
      <c r="H153" s="24">
        <v>1.5221210000000001</v>
      </c>
      <c r="I153" s="24">
        <v>1.4028700000000001</v>
      </c>
      <c r="J153" s="24">
        <v>1.337658</v>
      </c>
      <c r="K153" s="24">
        <v>1.276853</v>
      </c>
      <c r="L153" s="24">
        <v>1.3021659999999999</v>
      </c>
      <c r="M153" s="24">
        <v>1.402536</v>
      </c>
      <c r="N153" s="24">
        <v>1.5754570000000001</v>
      </c>
      <c r="O153" s="24">
        <v>1.679724</v>
      </c>
      <c r="P153" s="24">
        <v>1.8017080000000001</v>
      </c>
      <c r="Q153" s="24">
        <v>1.9454070000000001</v>
      </c>
      <c r="R153" s="24">
        <v>2.17327</v>
      </c>
      <c r="S153" s="24">
        <v>2.2558379999999998</v>
      </c>
      <c r="T153" s="24">
        <v>2.371245</v>
      </c>
      <c r="U153" s="24">
        <v>2.4451999999999998</v>
      </c>
      <c r="V153" s="24">
        <v>2.608562</v>
      </c>
      <c r="W153" s="24">
        <v>2.823026</v>
      </c>
      <c r="X153" s="24">
        <v>3.0989779999999998</v>
      </c>
      <c r="Y153" s="24">
        <v>3.1464599999999998</v>
      </c>
      <c r="Z153" s="24">
        <v>3.1679240000000002</v>
      </c>
      <c r="AA153" s="24">
        <v>3.3375339999999998</v>
      </c>
      <c r="AB153" s="24">
        <v>3.2778119999999999</v>
      </c>
      <c r="AC153" s="24">
        <v>2.834762</v>
      </c>
      <c r="AD153" s="24">
        <v>2.3199879999999999</v>
      </c>
      <c r="AE153" s="24">
        <v>-0.26543329999999998</v>
      </c>
      <c r="AF153" s="24">
        <v>-0.26024839999999999</v>
      </c>
      <c r="AG153" s="24">
        <v>-0.204316</v>
      </c>
      <c r="AH153" s="24">
        <v>-0.160633</v>
      </c>
      <c r="AI153" s="24">
        <v>-0.1135724</v>
      </c>
      <c r="AJ153" s="24">
        <v>-7.9047500000000007E-2</v>
      </c>
      <c r="AK153" s="24">
        <v>-3.7752000000000001E-2</v>
      </c>
      <c r="AL153" s="24">
        <v>6.5689999999999998E-4</v>
      </c>
      <c r="AM153" s="24">
        <v>1.6267500000000001E-2</v>
      </c>
      <c r="AN153" s="24">
        <v>-4.5371999999999999E-3</v>
      </c>
      <c r="AO153" s="24">
        <v>4.6230800000000002E-2</v>
      </c>
      <c r="AP153" s="24">
        <v>0.145314</v>
      </c>
      <c r="AQ153" s="24">
        <v>0.135631</v>
      </c>
      <c r="AR153" s="24">
        <v>0.167986</v>
      </c>
      <c r="AS153" s="24">
        <v>0.15023600000000001</v>
      </c>
      <c r="AT153" s="24">
        <v>0.18543709999999999</v>
      </c>
      <c r="AU153" s="24">
        <v>0.2273201</v>
      </c>
      <c r="AV153" s="24">
        <v>0.28604079999999998</v>
      </c>
      <c r="AW153" s="24">
        <v>8.1091499999999997E-2</v>
      </c>
      <c r="AX153" s="24">
        <v>5.6357900000000002E-2</v>
      </c>
      <c r="AY153" s="24">
        <v>7.2348000000000004E-3</v>
      </c>
      <c r="AZ153" s="24">
        <v>7.6952000000000001E-3</v>
      </c>
      <c r="BA153" s="24">
        <v>-6.8596500000000005E-2</v>
      </c>
      <c r="BB153" s="24">
        <v>-0.13276350000000001</v>
      </c>
      <c r="BC153" s="24">
        <v>-0.2198166</v>
      </c>
      <c r="BD153" s="24">
        <v>-0.2179451</v>
      </c>
      <c r="BE153" s="24">
        <v>-0.16805790000000001</v>
      </c>
      <c r="BF153" s="24">
        <v>-0.1269072</v>
      </c>
      <c r="BG153" s="24">
        <v>-8.4150900000000001E-2</v>
      </c>
      <c r="BH153" s="24">
        <v>-5.2867900000000002E-2</v>
      </c>
      <c r="BI153" s="24">
        <v>-1.4248200000000001E-2</v>
      </c>
      <c r="BJ153" s="24">
        <v>2.5719499999999999E-2</v>
      </c>
      <c r="BK153" s="24">
        <v>4.5452300000000001E-2</v>
      </c>
      <c r="BL153" s="24">
        <v>2.84078E-2</v>
      </c>
      <c r="BM153" s="24">
        <v>8.1455899999999998E-2</v>
      </c>
      <c r="BN153" s="24">
        <v>0.18342990000000001</v>
      </c>
      <c r="BO153" s="24">
        <v>0.17665339999999999</v>
      </c>
      <c r="BP153" s="24">
        <v>0.21071090000000001</v>
      </c>
      <c r="BQ153" s="24">
        <v>0.1942856</v>
      </c>
      <c r="BR153" s="24">
        <v>0.2333394</v>
      </c>
      <c r="BS153" s="24">
        <v>0.27666390000000002</v>
      </c>
      <c r="BT153" s="24">
        <v>0.33472380000000002</v>
      </c>
      <c r="BU153" s="24">
        <v>0.1287403</v>
      </c>
      <c r="BV153" s="24">
        <v>0.10391400000000001</v>
      </c>
      <c r="BW153" s="24">
        <v>5.6593200000000003E-2</v>
      </c>
      <c r="BX153" s="24">
        <v>5.6428300000000001E-2</v>
      </c>
      <c r="BY153" s="24">
        <v>-2.4339699999999999E-2</v>
      </c>
      <c r="BZ153" s="24">
        <v>-9.1310799999999998E-2</v>
      </c>
      <c r="CA153" s="24">
        <v>-0.18822259999999999</v>
      </c>
      <c r="CB153" s="24">
        <v>-0.18864590000000001</v>
      </c>
      <c r="CC153" s="24">
        <v>-0.14294560000000001</v>
      </c>
      <c r="CD153" s="24">
        <v>-0.1035488</v>
      </c>
      <c r="CE153" s="24">
        <v>-6.37736E-2</v>
      </c>
      <c r="CF153" s="24">
        <v>-3.47359E-2</v>
      </c>
      <c r="CG153" s="24">
        <v>2.0303999999999999E-3</v>
      </c>
      <c r="CH153" s="24">
        <v>4.3077799999999999E-2</v>
      </c>
      <c r="CI153" s="24">
        <v>6.5665699999999994E-2</v>
      </c>
      <c r="CJ153" s="24">
        <v>5.1225399999999997E-2</v>
      </c>
      <c r="CK153" s="24">
        <v>0.10585269999999999</v>
      </c>
      <c r="CL153" s="24">
        <v>0.20982890000000001</v>
      </c>
      <c r="CM153" s="24">
        <v>0.20506540000000001</v>
      </c>
      <c r="CN153" s="24">
        <v>0.24030199999999999</v>
      </c>
      <c r="CO153" s="24">
        <v>0.2247942</v>
      </c>
      <c r="CP153" s="24">
        <v>0.26651629999999998</v>
      </c>
      <c r="CQ153" s="24">
        <v>0.31083939999999999</v>
      </c>
      <c r="CR153" s="24">
        <v>0.36844149999999998</v>
      </c>
      <c r="CS153" s="24">
        <v>0.16174179999999999</v>
      </c>
      <c r="CT153" s="24">
        <v>0.13685120000000001</v>
      </c>
      <c r="CU153" s="24">
        <v>9.0778700000000004E-2</v>
      </c>
      <c r="CV153" s="24">
        <v>9.01806E-2</v>
      </c>
      <c r="CW153" s="24">
        <v>6.3122999999999999E-3</v>
      </c>
      <c r="CX153" s="24">
        <v>-6.2600699999999995E-2</v>
      </c>
      <c r="CY153" s="24">
        <v>-0.1566285</v>
      </c>
      <c r="CZ153" s="24">
        <v>-0.15934680000000001</v>
      </c>
      <c r="DA153" s="24">
        <v>-0.1178334</v>
      </c>
      <c r="DB153" s="24">
        <v>-8.0190399999999995E-2</v>
      </c>
      <c r="DC153" s="24">
        <v>-4.3396400000000002E-2</v>
      </c>
      <c r="DD153" s="24">
        <v>-1.6604000000000001E-2</v>
      </c>
      <c r="DE153" s="24">
        <v>1.8309099999999998E-2</v>
      </c>
      <c r="DF153" s="24">
        <v>6.04361E-2</v>
      </c>
      <c r="DG153" s="24">
        <v>8.58791E-2</v>
      </c>
      <c r="DH153" s="24">
        <v>7.4042999999999998E-2</v>
      </c>
      <c r="DI153" s="24">
        <v>0.13024949999999999</v>
      </c>
      <c r="DJ153" s="24">
        <v>0.23622789999999999</v>
      </c>
      <c r="DK153" s="24">
        <v>0.2334774</v>
      </c>
      <c r="DL153" s="24">
        <v>0.2698932</v>
      </c>
      <c r="DM153" s="24">
        <v>0.2553028</v>
      </c>
      <c r="DN153" s="24">
        <v>0.29969319999999999</v>
      </c>
      <c r="DO153" s="24">
        <v>0.34501480000000001</v>
      </c>
      <c r="DP153" s="24">
        <v>0.40215919999999999</v>
      </c>
      <c r="DQ153" s="24">
        <v>0.19474320000000001</v>
      </c>
      <c r="DR153" s="24">
        <v>0.16978840000000001</v>
      </c>
      <c r="DS153" s="24">
        <v>0.1249642</v>
      </c>
      <c r="DT153" s="24">
        <v>0.123933</v>
      </c>
      <c r="DU153" s="24">
        <v>3.6964400000000001E-2</v>
      </c>
      <c r="DV153" s="24">
        <v>-3.3890700000000003E-2</v>
      </c>
      <c r="DW153" s="24">
        <v>-0.11101179999999999</v>
      </c>
      <c r="DX153" s="24">
        <v>-0.11704349999999999</v>
      </c>
      <c r="DY153" s="24">
        <v>-8.15752E-2</v>
      </c>
      <c r="DZ153" s="24">
        <v>-4.6464600000000002E-2</v>
      </c>
      <c r="EA153" s="24">
        <v>-1.3974800000000001E-2</v>
      </c>
      <c r="EB153" s="24">
        <v>9.5756000000000001E-3</v>
      </c>
      <c r="EC153" s="24">
        <v>4.1812799999999997E-2</v>
      </c>
      <c r="ED153" s="24">
        <v>8.54988E-2</v>
      </c>
      <c r="EE153" s="24">
        <v>0.115064</v>
      </c>
      <c r="EF153" s="24">
        <v>0.1069879</v>
      </c>
      <c r="EG153" s="24">
        <v>0.1654746</v>
      </c>
      <c r="EH153" s="24">
        <v>0.27434380000000003</v>
      </c>
      <c r="EI153" s="24">
        <v>0.27449980000000002</v>
      </c>
      <c r="EJ153" s="24">
        <v>0.31261800000000001</v>
      </c>
      <c r="EK153" s="24">
        <v>0.29935240000000002</v>
      </c>
      <c r="EL153" s="24">
        <v>0.3475955</v>
      </c>
      <c r="EM153" s="24">
        <v>0.3943586</v>
      </c>
      <c r="EN153" s="24">
        <v>0.45084220000000003</v>
      </c>
      <c r="EO153" s="24">
        <v>0.2423921</v>
      </c>
      <c r="EP153" s="24">
        <v>0.2173446</v>
      </c>
      <c r="EQ153" s="24">
        <v>0.1743227</v>
      </c>
      <c r="ER153" s="24">
        <v>0.17266599999999999</v>
      </c>
      <c r="ES153" s="24">
        <v>8.1221199999999993E-2</v>
      </c>
      <c r="ET153" s="24">
        <v>7.5620000000000001E-3</v>
      </c>
      <c r="EU153" s="24">
        <v>67.318020000000004</v>
      </c>
      <c r="EV153" s="24">
        <v>66.181399999999996</v>
      </c>
      <c r="EW153" s="24">
        <v>65.977040000000002</v>
      </c>
      <c r="EX153" s="24">
        <v>65.17107</v>
      </c>
      <c r="EY153" s="24">
        <v>64.841560000000001</v>
      </c>
      <c r="EZ153" s="24">
        <v>64.818600000000004</v>
      </c>
      <c r="FA153" s="24">
        <v>64.638339999999999</v>
      </c>
      <c r="FB153" s="24">
        <v>67.792190000000005</v>
      </c>
      <c r="FC153" s="24">
        <v>73.452349999999996</v>
      </c>
      <c r="FD153" s="24">
        <v>78.260620000000003</v>
      </c>
      <c r="FE153" s="24">
        <v>77.157290000000003</v>
      </c>
      <c r="FF153" s="24">
        <v>76.628010000000003</v>
      </c>
      <c r="FG153" s="24">
        <v>79.059700000000007</v>
      </c>
      <c r="FH153" s="24">
        <v>81.152690000000007</v>
      </c>
      <c r="FI153" s="24">
        <v>84.923079999999999</v>
      </c>
      <c r="FJ153" s="24">
        <v>85.313429999999997</v>
      </c>
      <c r="FK153" s="24">
        <v>85.932259999999999</v>
      </c>
      <c r="FL153" s="24">
        <v>84.761189999999999</v>
      </c>
      <c r="FM153" s="24">
        <v>83.334100000000007</v>
      </c>
      <c r="FN153" s="24">
        <v>81.587829999999997</v>
      </c>
      <c r="FO153" s="24">
        <v>77.557980000000001</v>
      </c>
      <c r="FP153" s="24">
        <v>73.850750000000005</v>
      </c>
      <c r="FQ153" s="24">
        <v>71.913889999999995</v>
      </c>
      <c r="FR153" s="24">
        <v>70.396100000000004</v>
      </c>
      <c r="FS153" s="24">
        <v>0.71329529999999997</v>
      </c>
      <c r="FT153" s="24">
        <v>3.1661300000000003E-2</v>
      </c>
      <c r="FU153" s="24">
        <v>5.11695E-2</v>
      </c>
    </row>
    <row r="154" spans="1:177" x14ac:dyDescent="0.2">
      <c r="A154" s="14" t="s">
        <v>228</v>
      </c>
      <c r="B154" s="14" t="s">
        <v>0</v>
      </c>
      <c r="C154" s="14" t="s">
        <v>225</v>
      </c>
      <c r="D154" s="36" t="s">
        <v>254</v>
      </c>
      <c r="E154" s="25" t="s">
        <v>221</v>
      </c>
      <c r="F154" s="25">
        <v>1798</v>
      </c>
      <c r="G154" s="24">
        <v>1.573933</v>
      </c>
      <c r="H154" s="24">
        <v>1.394128</v>
      </c>
      <c r="I154" s="24">
        <v>1.1902029999999999</v>
      </c>
      <c r="J154" s="24">
        <v>1.0931900000000001</v>
      </c>
      <c r="K154" s="24">
        <v>1.0885339999999999</v>
      </c>
      <c r="L154" s="24">
        <v>1.1428240000000001</v>
      </c>
      <c r="M154" s="24">
        <v>1.215749</v>
      </c>
      <c r="N154" s="24">
        <v>1.2468699999999999</v>
      </c>
      <c r="O154" s="24">
        <v>1.2782070000000001</v>
      </c>
      <c r="P154" s="24">
        <v>1.443271</v>
      </c>
      <c r="Q154" s="24">
        <v>1.6365510000000001</v>
      </c>
      <c r="R154" s="24">
        <v>1.930725</v>
      </c>
      <c r="S154" s="24">
        <v>2.3157269999999999</v>
      </c>
      <c r="T154" s="24">
        <v>2.532772</v>
      </c>
      <c r="U154" s="24">
        <v>2.7884790000000002</v>
      </c>
      <c r="V154" s="24">
        <v>2.9897809999999998</v>
      </c>
      <c r="W154" s="24">
        <v>3.244561</v>
      </c>
      <c r="X154" s="24">
        <v>3.404617</v>
      </c>
      <c r="Y154" s="24">
        <v>3.3048350000000002</v>
      </c>
      <c r="Z154" s="24">
        <v>3.2024249999999999</v>
      </c>
      <c r="AA154" s="24">
        <v>3.039212</v>
      </c>
      <c r="AB154" s="24">
        <v>2.7487330000000001</v>
      </c>
      <c r="AC154" s="24">
        <v>2.3082370000000001</v>
      </c>
      <c r="AD154" s="24">
        <v>1.83623</v>
      </c>
      <c r="AE154" s="24">
        <v>-0.13646659999999999</v>
      </c>
      <c r="AF154" s="24">
        <v>-0.1126679</v>
      </c>
      <c r="AG154" s="24">
        <v>-6.90862E-2</v>
      </c>
      <c r="AH154" s="24">
        <v>-8.4110000000000004E-2</v>
      </c>
      <c r="AI154" s="24">
        <v>-6.6780999999999993E-2</v>
      </c>
      <c r="AJ154" s="24">
        <v>-3.8728400000000003E-2</v>
      </c>
      <c r="AK154" s="24">
        <v>2.74551E-2</v>
      </c>
      <c r="AL154" s="24">
        <v>-3.2687399999999998E-2</v>
      </c>
      <c r="AM154" s="24">
        <v>-2.7586300000000001E-2</v>
      </c>
      <c r="AN154" s="24">
        <v>1.4497299999999999E-2</v>
      </c>
      <c r="AO154" s="24">
        <v>5.0388000000000004E-3</v>
      </c>
      <c r="AP154" s="24">
        <v>9.5859899999999998E-2</v>
      </c>
      <c r="AQ154" s="24">
        <v>0.1387263</v>
      </c>
      <c r="AR154" s="24">
        <v>0.13939360000000001</v>
      </c>
      <c r="AS154" s="24">
        <v>0.1917199</v>
      </c>
      <c r="AT154" s="24">
        <v>0.1185891</v>
      </c>
      <c r="AU154" s="24">
        <v>0.1791673</v>
      </c>
      <c r="AV154" s="24">
        <v>0.14368310000000001</v>
      </c>
      <c r="AW154" s="24">
        <v>-8.90629E-2</v>
      </c>
      <c r="AX154" s="24">
        <v>-8.5343699999999995E-2</v>
      </c>
      <c r="AY154" s="24">
        <v>-7.7617699999999998E-2</v>
      </c>
      <c r="AZ154" s="24">
        <v>-0.13247249999999999</v>
      </c>
      <c r="BA154" s="24">
        <v>-0.10907260000000001</v>
      </c>
      <c r="BB154" s="24">
        <v>-0.1254641</v>
      </c>
      <c r="BC154" s="24">
        <v>-9.2774599999999999E-2</v>
      </c>
      <c r="BD154" s="24">
        <v>-7.7815700000000002E-2</v>
      </c>
      <c r="BE154" s="24">
        <v>-4.05533E-2</v>
      </c>
      <c r="BF154" s="24">
        <v>-5.6626799999999998E-2</v>
      </c>
      <c r="BG154" s="24">
        <v>-3.9603899999999997E-2</v>
      </c>
      <c r="BH154" s="24">
        <v>-1.0643700000000001E-2</v>
      </c>
      <c r="BI154" s="24">
        <v>5.3352900000000002E-2</v>
      </c>
      <c r="BJ154" s="24">
        <v>-6.7029999999999998E-3</v>
      </c>
      <c r="BK154" s="24">
        <v>6.3770000000000005E-4</v>
      </c>
      <c r="BL154" s="24">
        <v>4.4517099999999997E-2</v>
      </c>
      <c r="BM154" s="24">
        <v>4.0915399999999998E-2</v>
      </c>
      <c r="BN154" s="24">
        <v>0.13722899999999999</v>
      </c>
      <c r="BO154" s="24">
        <v>0.18367820000000001</v>
      </c>
      <c r="BP154" s="24">
        <v>0.18904899999999999</v>
      </c>
      <c r="BQ154" s="24">
        <v>0.24248430000000001</v>
      </c>
      <c r="BR154" s="24">
        <v>0.17207929999999999</v>
      </c>
      <c r="BS154" s="24">
        <v>0.2334099</v>
      </c>
      <c r="BT154" s="24">
        <v>0.19690009999999999</v>
      </c>
      <c r="BU154" s="24">
        <v>-3.4663600000000003E-2</v>
      </c>
      <c r="BV154" s="24">
        <v>-3.3959700000000002E-2</v>
      </c>
      <c r="BW154" s="24">
        <v>-2.88162E-2</v>
      </c>
      <c r="BX154" s="24">
        <v>-8.75277E-2</v>
      </c>
      <c r="BY154" s="24">
        <v>-6.8154599999999996E-2</v>
      </c>
      <c r="BZ154" s="24">
        <v>-8.8710899999999995E-2</v>
      </c>
      <c r="CA154" s="24">
        <v>-6.2513600000000002E-2</v>
      </c>
      <c r="CB154" s="24">
        <v>-5.3677200000000001E-2</v>
      </c>
      <c r="CC154" s="24">
        <v>-2.07916E-2</v>
      </c>
      <c r="CD154" s="24">
        <v>-3.7592E-2</v>
      </c>
      <c r="CE154" s="24">
        <v>-2.07812E-2</v>
      </c>
      <c r="CF154" s="24">
        <v>8.8076999999999999E-3</v>
      </c>
      <c r="CG154" s="24">
        <v>7.1289599999999995E-2</v>
      </c>
      <c r="CH154" s="24">
        <v>1.12938E-2</v>
      </c>
      <c r="CI154" s="24">
        <v>2.0185499999999999E-2</v>
      </c>
      <c r="CJ154" s="24">
        <v>6.5308699999999997E-2</v>
      </c>
      <c r="CK154" s="24">
        <v>6.5763500000000003E-2</v>
      </c>
      <c r="CL154" s="24">
        <v>0.1658811</v>
      </c>
      <c r="CM154" s="24">
        <v>0.2148118</v>
      </c>
      <c r="CN154" s="24">
        <v>0.22344020000000001</v>
      </c>
      <c r="CO154" s="24">
        <v>0.27764359999999999</v>
      </c>
      <c r="CP154" s="24">
        <v>0.20912649999999999</v>
      </c>
      <c r="CQ154" s="24">
        <v>0.2709781</v>
      </c>
      <c r="CR154" s="24">
        <v>0.23375799999999999</v>
      </c>
      <c r="CS154" s="24">
        <v>3.0132000000000002E-3</v>
      </c>
      <c r="CT154" s="24">
        <v>1.6287999999999999E-3</v>
      </c>
      <c r="CU154" s="24">
        <v>4.9836000000000004E-3</v>
      </c>
      <c r="CV154" s="24">
        <v>-5.6399100000000001E-2</v>
      </c>
      <c r="CW154" s="24">
        <v>-3.9814799999999997E-2</v>
      </c>
      <c r="CX154" s="24">
        <v>-6.3255699999999998E-2</v>
      </c>
      <c r="CY154" s="24">
        <v>-3.2252599999999999E-2</v>
      </c>
      <c r="CZ154" s="24">
        <v>-2.9538700000000001E-2</v>
      </c>
      <c r="DA154" s="24">
        <v>-1.0298E-3</v>
      </c>
      <c r="DB154" s="24">
        <v>-1.8557299999999999E-2</v>
      </c>
      <c r="DC154" s="24">
        <v>-1.9583999999999999E-3</v>
      </c>
      <c r="DD154" s="24">
        <v>2.8259099999999999E-2</v>
      </c>
      <c r="DE154" s="24">
        <v>8.9226299999999995E-2</v>
      </c>
      <c r="DF154" s="24">
        <v>2.92906E-2</v>
      </c>
      <c r="DG154" s="24">
        <v>3.9733400000000002E-2</v>
      </c>
      <c r="DH154" s="24">
        <v>8.6100300000000005E-2</v>
      </c>
      <c r="DI154" s="24">
        <v>9.06116E-2</v>
      </c>
      <c r="DJ154" s="24">
        <v>0.19453319999999999</v>
      </c>
      <c r="DK154" s="24">
        <v>0.24594530000000001</v>
      </c>
      <c r="DL154" s="24">
        <v>0.25783139999999999</v>
      </c>
      <c r="DM154" s="24">
        <v>0.31280289999999999</v>
      </c>
      <c r="DN154" s="24">
        <v>0.24617359999999999</v>
      </c>
      <c r="DO154" s="24">
        <v>0.3085463</v>
      </c>
      <c r="DP154" s="24">
        <v>0.27061590000000002</v>
      </c>
      <c r="DQ154" s="24">
        <v>4.0689999999999997E-2</v>
      </c>
      <c r="DR154" s="24">
        <v>3.7217199999999999E-2</v>
      </c>
      <c r="DS154" s="24">
        <v>3.8783400000000003E-2</v>
      </c>
      <c r="DT154" s="24">
        <v>-2.5270399999999998E-2</v>
      </c>
      <c r="DU154" s="24">
        <v>-1.14751E-2</v>
      </c>
      <c r="DV154" s="24">
        <v>-3.7800599999999997E-2</v>
      </c>
      <c r="DW154" s="24">
        <v>1.14395E-2</v>
      </c>
      <c r="DX154" s="24">
        <v>5.3134999999999996E-3</v>
      </c>
      <c r="DY154" s="24">
        <v>2.7503099999999999E-2</v>
      </c>
      <c r="DZ154" s="24">
        <v>8.9259000000000005E-3</v>
      </c>
      <c r="EA154" s="24">
        <v>2.52187E-2</v>
      </c>
      <c r="EB154" s="24">
        <v>5.6343799999999999E-2</v>
      </c>
      <c r="EC154" s="24">
        <v>0.115124</v>
      </c>
      <c r="ED154" s="24">
        <v>5.5274999999999998E-2</v>
      </c>
      <c r="EE154" s="24">
        <v>6.7957299999999998E-2</v>
      </c>
      <c r="EF154" s="24">
        <v>0.11612</v>
      </c>
      <c r="EG154" s="24">
        <v>0.1264882</v>
      </c>
      <c r="EH154" s="24">
        <v>0.23590230000000001</v>
      </c>
      <c r="EI154" s="24">
        <v>0.29089730000000003</v>
      </c>
      <c r="EJ154" s="24">
        <v>0.3074868</v>
      </c>
      <c r="EK154" s="24">
        <v>0.36356729999999998</v>
      </c>
      <c r="EL154" s="24">
        <v>0.29966379999999998</v>
      </c>
      <c r="EM154" s="24">
        <v>0.36278880000000002</v>
      </c>
      <c r="EN154" s="24">
        <v>0.32383289999999998</v>
      </c>
      <c r="EO154" s="24">
        <v>9.5089199999999999E-2</v>
      </c>
      <c r="EP154" s="24">
        <v>8.8601200000000005E-2</v>
      </c>
      <c r="EQ154" s="24">
        <v>8.7584899999999993E-2</v>
      </c>
      <c r="ER154" s="24">
        <v>1.9674400000000002E-2</v>
      </c>
      <c r="ES154" s="24">
        <v>2.9443E-2</v>
      </c>
      <c r="ET154" s="24">
        <v>-1.0474E-3</v>
      </c>
      <c r="EU154" s="24">
        <v>68.788780000000003</v>
      </c>
      <c r="EV154" s="24">
        <v>67.775580000000005</v>
      </c>
      <c r="EW154" s="24">
        <v>66.135310000000004</v>
      </c>
      <c r="EX154" s="24">
        <v>65.391090000000005</v>
      </c>
      <c r="EY154" s="24">
        <v>64.244219999999999</v>
      </c>
      <c r="EZ154" s="24">
        <v>64.077560000000005</v>
      </c>
      <c r="FA154" s="24">
        <v>63.864690000000003</v>
      </c>
      <c r="FB154" s="24">
        <v>68.193070000000006</v>
      </c>
      <c r="FC154" s="24">
        <v>74.805279999999996</v>
      </c>
      <c r="FD154" s="24">
        <v>81.810230000000004</v>
      </c>
      <c r="FE154" s="24">
        <v>85.128720000000001</v>
      </c>
      <c r="FF154" s="24">
        <v>85.778880000000001</v>
      </c>
      <c r="FG154" s="24">
        <v>87.617159999999998</v>
      </c>
      <c r="FH154" s="24">
        <v>89.765680000000003</v>
      </c>
      <c r="FI154" s="24">
        <v>91.805279999999996</v>
      </c>
      <c r="FJ154" s="24">
        <v>92.498350000000002</v>
      </c>
      <c r="FK154" s="24">
        <v>92.975250000000003</v>
      </c>
      <c r="FL154" s="24">
        <v>90.955439999999996</v>
      </c>
      <c r="FM154" s="24">
        <v>89.057749999999999</v>
      </c>
      <c r="FN154" s="24">
        <v>85.876239999999996</v>
      </c>
      <c r="FO154" s="24">
        <v>81.259079999999997</v>
      </c>
      <c r="FP154" s="24">
        <v>76.561059999999998</v>
      </c>
      <c r="FQ154" s="24">
        <v>73.292079999999999</v>
      </c>
      <c r="FR154" s="24">
        <v>71.669970000000006</v>
      </c>
      <c r="FS154" s="24">
        <v>0.77578740000000002</v>
      </c>
      <c r="FT154" s="24">
        <v>3.3582399999999998E-2</v>
      </c>
      <c r="FU154" s="24">
        <v>5.7273499999999998E-2</v>
      </c>
    </row>
    <row r="155" spans="1:177" x14ac:dyDescent="0.2">
      <c r="A155" s="14" t="s">
        <v>228</v>
      </c>
      <c r="B155" s="14" t="s">
        <v>0</v>
      </c>
      <c r="C155" s="14" t="s">
        <v>225</v>
      </c>
      <c r="D155" s="36" t="s">
        <v>255</v>
      </c>
      <c r="E155" s="25" t="s">
        <v>219</v>
      </c>
      <c r="F155" s="25">
        <v>3743</v>
      </c>
      <c r="G155" s="24">
        <v>2.2313960000000002</v>
      </c>
      <c r="H155" s="24">
        <v>2.0419040000000002</v>
      </c>
      <c r="I155" s="24">
        <v>1.9654700000000001</v>
      </c>
      <c r="J155" s="24">
        <v>1.939573</v>
      </c>
      <c r="K155" s="24">
        <v>2.0561509999999998</v>
      </c>
      <c r="L155" s="24">
        <v>2.3298960000000002</v>
      </c>
      <c r="M155" s="24">
        <v>2.7953100000000002</v>
      </c>
      <c r="N155" s="24">
        <v>2.8332570000000001</v>
      </c>
      <c r="O155" s="24">
        <v>2.5712109999999999</v>
      </c>
      <c r="P155" s="24">
        <v>2.4423050000000002</v>
      </c>
      <c r="Q155" s="24">
        <v>2.2897460000000001</v>
      </c>
      <c r="R155" s="24">
        <v>2.3347479999999998</v>
      </c>
      <c r="S155" s="24">
        <v>2.2950879999999998</v>
      </c>
      <c r="T155" s="24">
        <v>2.2509100000000002</v>
      </c>
      <c r="U155" s="24">
        <v>2.1479539999999999</v>
      </c>
      <c r="V155" s="24">
        <v>2.21245</v>
      </c>
      <c r="W155" s="24">
        <v>2.459727</v>
      </c>
      <c r="X155" s="24">
        <v>2.9517690000000001</v>
      </c>
      <c r="Y155" s="24">
        <v>3.7176480000000001</v>
      </c>
      <c r="Z155" s="24">
        <v>3.9546579999999998</v>
      </c>
      <c r="AA155" s="24">
        <v>3.938755</v>
      </c>
      <c r="AB155" s="24">
        <v>3.5791230000000001</v>
      </c>
      <c r="AC155" s="24">
        <v>3.153051</v>
      </c>
      <c r="AD155" s="24">
        <v>2.691881</v>
      </c>
      <c r="AE155" s="24">
        <v>-0.13949739999999999</v>
      </c>
      <c r="AF155" s="24">
        <v>-0.138289</v>
      </c>
      <c r="AG155" s="24">
        <v>-0.11158220000000001</v>
      </c>
      <c r="AH155" s="24">
        <v>-0.12733520000000001</v>
      </c>
      <c r="AI155" s="24">
        <v>-9.4128400000000001E-2</v>
      </c>
      <c r="AJ155" s="24">
        <v>-9.8057000000000005E-2</v>
      </c>
      <c r="AK155" s="24">
        <v>-2.0956200000000001E-2</v>
      </c>
      <c r="AL155" s="24">
        <v>2.7904999999999999E-2</v>
      </c>
      <c r="AM155" s="24">
        <v>7.8296199999999996E-2</v>
      </c>
      <c r="AN155" s="24">
        <v>0.1164861</v>
      </c>
      <c r="AO155" s="24">
        <v>5.6206899999999997E-2</v>
      </c>
      <c r="AP155" s="24">
        <v>0.14564160000000001</v>
      </c>
      <c r="AQ155" s="24">
        <v>7.9620700000000003E-2</v>
      </c>
      <c r="AR155" s="24">
        <v>0.11887789999999999</v>
      </c>
      <c r="AS155" s="24">
        <v>6.6795800000000002E-2</v>
      </c>
      <c r="AT155" s="24">
        <v>6.4881499999999995E-2</v>
      </c>
      <c r="AU155" s="24">
        <v>7.5616500000000003E-2</v>
      </c>
      <c r="AV155" s="24">
        <v>5.5151100000000002E-2</v>
      </c>
      <c r="AW155" s="24">
        <v>-1.9009999999999999E-3</v>
      </c>
      <c r="AX155" s="24">
        <v>4.9779000000000004E-3</v>
      </c>
      <c r="AY155" s="24">
        <v>5.1313499999999998E-2</v>
      </c>
      <c r="AZ155" s="24">
        <v>-2.4199100000000001E-2</v>
      </c>
      <c r="BA155" s="24">
        <v>-5.76319E-2</v>
      </c>
      <c r="BB155" s="24">
        <v>-0.1023105</v>
      </c>
      <c r="BC155" s="24">
        <v>-9.9727999999999997E-2</v>
      </c>
      <c r="BD155" s="24">
        <v>-9.9369600000000002E-2</v>
      </c>
      <c r="BE155" s="24">
        <v>-7.50474E-2</v>
      </c>
      <c r="BF155" s="24">
        <v>-9.0693300000000004E-2</v>
      </c>
      <c r="BG155" s="24">
        <v>-6.01919E-2</v>
      </c>
      <c r="BH155" s="24">
        <v>-6.3878799999999999E-2</v>
      </c>
      <c r="BI155" s="24">
        <v>1.28424E-2</v>
      </c>
      <c r="BJ155" s="24">
        <v>6.20309E-2</v>
      </c>
      <c r="BK155" s="24">
        <v>0.113426</v>
      </c>
      <c r="BL155" s="24">
        <v>0.1523832</v>
      </c>
      <c r="BM155" s="24">
        <v>9.3183000000000002E-2</v>
      </c>
      <c r="BN155" s="24">
        <v>0.18420159999999999</v>
      </c>
      <c r="BO155" s="24">
        <v>0.11801499999999999</v>
      </c>
      <c r="BP155" s="24">
        <v>0.15725149999999999</v>
      </c>
      <c r="BQ155" s="24">
        <v>0.1072531</v>
      </c>
      <c r="BR155" s="24">
        <v>0.1056257</v>
      </c>
      <c r="BS155" s="24">
        <v>0.1178999</v>
      </c>
      <c r="BT155" s="24">
        <v>9.7666000000000003E-2</v>
      </c>
      <c r="BU155" s="24">
        <v>4.29649E-2</v>
      </c>
      <c r="BV155" s="24">
        <v>5.0628699999999999E-2</v>
      </c>
      <c r="BW155" s="24">
        <v>9.5730099999999999E-2</v>
      </c>
      <c r="BX155" s="24">
        <v>1.7737699999999999E-2</v>
      </c>
      <c r="BY155" s="24">
        <v>-1.8193500000000001E-2</v>
      </c>
      <c r="BZ155" s="24">
        <v>-6.3994899999999993E-2</v>
      </c>
      <c r="CA155" s="24">
        <v>-7.2183800000000006E-2</v>
      </c>
      <c r="CB155" s="24">
        <v>-7.2414099999999995E-2</v>
      </c>
      <c r="CC155" s="24">
        <v>-4.9743500000000003E-2</v>
      </c>
      <c r="CD155" s="24">
        <v>-6.5315300000000007E-2</v>
      </c>
      <c r="CE155" s="24">
        <v>-3.6687499999999998E-2</v>
      </c>
      <c r="CF155" s="24">
        <v>-4.0207100000000003E-2</v>
      </c>
      <c r="CG155" s="24">
        <v>3.6251100000000001E-2</v>
      </c>
      <c r="CH155" s="24">
        <v>8.5666500000000007E-2</v>
      </c>
      <c r="CI155" s="24">
        <v>0.13775680000000001</v>
      </c>
      <c r="CJ155" s="24">
        <v>0.1772455</v>
      </c>
      <c r="CK155" s="24">
        <v>0.1187926</v>
      </c>
      <c r="CL155" s="24">
        <v>0.21090819999999999</v>
      </c>
      <c r="CM155" s="24">
        <v>0.14460680000000001</v>
      </c>
      <c r="CN155" s="24">
        <v>0.18382899999999999</v>
      </c>
      <c r="CO155" s="24">
        <v>0.1352737</v>
      </c>
      <c r="CP155" s="24">
        <v>0.13384489999999999</v>
      </c>
      <c r="CQ155" s="24">
        <v>0.14718519999999999</v>
      </c>
      <c r="CR155" s="24">
        <v>0.1271118</v>
      </c>
      <c r="CS155" s="24">
        <v>7.4038900000000005E-2</v>
      </c>
      <c r="CT155" s="24">
        <v>8.2246299999999994E-2</v>
      </c>
      <c r="CU155" s="24">
        <v>0.12649289999999999</v>
      </c>
      <c r="CV155" s="24">
        <v>4.6782999999999998E-2</v>
      </c>
      <c r="CW155" s="24">
        <v>9.1214999999999994E-3</v>
      </c>
      <c r="CX155" s="24">
        <v>-3.7457600000000001E-2</v>
      </c>
      <c r="CY155" s="24">
        <v>-4.4639699999999997E-2</v>
      </c>
      <c r="CZ155" s="24">
        <v>-4.5458600000000002E-2</v>
      </c>
      <c r="DA155" s="24">
        <v>-2.4439599999999999E-2</v>
      </c>
      <c r="DB155" s="24">
        <v>-3.9937199999999999E-2</v>
      </c>
      <c r="DC155" s="24">
        <v>-1.31831E-2</v>
      </c>
      <c r="DD155" s="24">
        <v>-1.6535399999999999E-2</v>
      </c>
      <c r="DE155" s="24">
        <v>5.9659799999999999E-2</v>
      </c>
      <c r="DF155" s="24">
        <v>0.109302</v>
      </c>
      <c r="DG155" s="24">
        <v>0.1620876</v>
      </c>
      <c r="DH155" s="24">
        <v>0.2021078</v>
      </c>
      <c r="DI155" s="24">
        <v>0.14440220000000001</v>
      </c>
      <c r="DJ155" s="24">
        <v>0.23761479999999999</v>
      </c>
      <c r="DK155" s="24">
        <v>0.17119870000000001</v>
      </c>
      <c r="DL155" s="24">
        <v>0.21040639999999999</v>
      </c>
      <c r="DM155" s="24">
        <v>0.1632943</v>
      </c>
      <c r="DN155" s="24">
        <v>0.16206419999999999</v>
      </c>
      <c r="DO155" s="24">
        <v>0.1764705</v>
      </c>
      <c r="DP155" s="24">
        <v>0.15655749999999999</v>
      </c>
      <c r="DQ155" s="24">
        <v>0.1051129</v>
      </c>
      <c r="DR155" s="24">
        <v>0.11386400000000001</v>
      </c>
      <c r="DS155" s="24">
        <v>0.1572557</v>
      </c>
      <c r="DT155" s="24">
        <v>7.5828300000000001E-2</v>
      </c>
      <c r="DU155" s="24">
        <v>3.6436400000000001E-2</v>
      </c>
      <c r="DV155" s="24">
        <v>-1.09204E-2</v>
      </c>
      <c r="DW155" s="24">
        <v>-4.8703000000000001E-3</v>
      </c>
      <c r="DX155" s="24">
        <v>-6.5392000000000002E-3</v>
      </c>
      <c r="DY155" s="24">
        <v>1.20952E-2</v>
      </c>
      <c r="DZ155" s="24">
        <v>-3.2953000000000001E-3</v>
      </c>
      <c r="EA155" s="24">
        <v>2.0753500000000001E-2</v>
      </c>
      <c r="EB155" s="24">
        <v>1.76428E-2</v>
      </c>
      <c r="EC155" s="24">
        <v>9.3458399999999997E-2</v>
      </c>
      <c r="ED155" s="24">
        <v>0.1434279</v>
      </c>
      <c r="EE155" s="24">
        <v>0.19721739999999999</v>
      </c>
      <c r="EF155" s="24">
        <v>0.23800499999999999</v>
      </c>
      <c r="EG155" s="24">
        <v>0.18137829999999999</v>
      </c>
      <c r="EH155" s="24">
        <v>0.2761748</v>
      </c>
      <c r="EI155" s="24">
        <v>0.209593</v>
      </c>
      <c r="EJ155" s="24">
        <v>0.24878</v>
      </c>
      <c r="EK155" s="24">
        <v>0.2037516</v>
      </c>
      <c r="EL155" s="24">
        <v>0.2028084</v>
      </c>
      <c r="EM155" s="24">
        <v>0.2187539</v>
      </c>
      <c r="EN155" s="24">
        <v>0.19907250000000001</v>
      </c>
      <c r="EO155" s="24">
        <v>0.1499789</v>
      </c>
      <c r="EP155" s="24">
        <v>0.15951480000000001</v>
      </c>
      <c r="EQ155" s="24">
        <v>0.2016723</v>
      </c>
      <c r="ER155" s="24">
        <v>0.1177651</v>
      </c>
      <c r="ES155" s="24">
        <v>7.5874800000000006E-2</v>
      </c>
      <c r="ET155" s="24">
        <v>2.7395200000000001E-2</v>
      </c>
      <c r="EU155" s="24">
        <v>50.575690000000002</v>
      </c>
      <c r="EV155" s="24">
        <v>49.622999999999998</v>
      </c>
      <c r="EW155" s="24">
        <v>47.936680000000003</v>
      </c>
      <c r="EX155" s="24">
        <v>47.233620000000002</v>
      </c>
      <c r="EY155" s="24">
        <v>45.41048</v>
      </c>
      <c r="EZ155" s="24">
        <v>44.656480000000002</v>
      </c>
      <c r="FA155" s="24">
        <v>43.935960000000001</v>
      </c>
      <c r="FB155" s="24">
        <v>44.935960000000001</v>
      </c>
      <c r="FC155" s="24">
        <v>49.827509999999997</v>
      </c>
      <c r="FD155" s="24">
        <v>53.36609</v>
      </c>
      <c r="FE155" s="24">
        <v>56.171030000000002</v>
      </c>
      <c r="FF155" s="24">
        <v>58.186320000000002</v>
      </c>
      <c r="FG155" s="24">
        <v>58.990540000000003</v>
      </c>
      <c r="FH155" s="24">
        <v>59.887920000000001</v>
      </c>
      <c r="FI155" s="24">
        <v>59.96725</v>
      </c>
      <c r="FJ155" s="24">
        <v>59.172490000000003</v>
      </c>
      <c r="FK155" s="24">
        <v>58.061860000000003</v>
      </c>
      <c r="FL155" s="24">
        <v>56.606259999999999</v>
      </c>
      <c r="FM155" s="24">
        <v>54.157200000000003</v>
      </c>
      <c r="FN155" s="24">
        <v>52.875549999999997</v>
      </c>
      <c r="FO155" s="24">
        <v>51.18777</v>
      </c>
      <c r="FP155" s="24">
        <v>50.018920000000001</v>
      </c>
      <c r="FQ155" s="24">
        <v>49.852260000000001</v>
      </c>
      <c r="FR155" s="24">
        <v>48.081510000000002</v>
      </c>
      <c r="FS155" s="24">
        <v>0.74159660000000005</v>
      </c>
      <c r="FT155" s="24">
        <v>3.2136400000000002E-2</v>
      </c>
      <c r="FU155" s="24">
        <v>4.5549399999999997E-2</v>
      </c>
    </row>
    <row r="156" spans="1:177" x14ac:dyDescent="0.2">
      <c r="A156" s="14" t="s">
        <v>228</v>
      </c>
      <c r="B156" s="14" t="s">
        <v>0</v>
      </c>
      <c r="C156" s="14" t="s">
        <v>225</v>
      </c>
      <c r="D156" s="36" t="s">
        <v>255</v>
      </c>
      <c r="E156" s="25" t="s">
        <v>220</v>
      </c>
      <c r="F156" s="25">
        <v>2168</v>
      </c>
      <c r="G156" s="24">
        <v>1.277066</v>
      </c>
      <c r="H156" s="24">
        <v>1.12917</v>
      </c>
      <c r="I156" s="24">
        <v>1.0925739999999999</v>
      </c>
      <c r="J156" s="24">
        <v>1.06403</v>
      </c>
      <c r="K156" s="24">
        <v>1.071987</v>
      </c>
      <c r="L156" s="24">
        <v>1.2374080000000001</v>
      </c>
      <c r="M156" s="24">
        <v>1.505803</v>
      </c>
      <c r="N156" s="24">
        <v>1.5840460000000001</v>
      </c>
      <c r="O156" s="24">
        <v>1.4853590000000001</v>
      </c>
      <c r="P156" s="24">
        <v>1.40679</v>
      </c>
      <c r="Q156" s="24">
        <v>1.3445750000000001</v>
      </c>
      <c r="R156" s="24">
        <v>1.392199</v>
      </c>
      <c r="S156" s="24">
        <v>1.373726</v>
      </c>
      <c r="T156" s="24">
        <v>1.3530629999999999</v>
      </c>
      <c r="U156" s="24">
        <v>1.3063419999999999</v>
      </c>
      <c r="V156" s="24">
        <v>1.3191850000000001</v>
      </c>
      <c r="W156" s="24">
        <v>1.3940900000000001</v>
      </c>
      <c r="X156" s="24">
        <v>1.672973</v>
      </c>
      <c r="Y156" s="24">
        <v>2.1160709999999998</v>
      </c>
      <c r="Z156" s="24">
        <v>2.225956</v>
      </c>
      <c r="AA156" s="24">
        <v>2.2531460000000001</v>
      </c>
      <c r="AB156" s="24">
        <v>2.05124</v>
      </c>
      <c r="AC156" s="24">
        <v>1.7888740000000001</v>
      </c>
      <c r="AD156" s="24">
        <v>1.497001</v>
      </c>
      <c r="AE156" s="24">
        <v>-0.11800330000000001</v>
      </c>
      <c r="AF156" s="24">
        <v>-0.13560340000000001</v>
      </c>
      <c r="AG156" s="24">
        <v>-0.1097308</v>
      </c>
      <c r="AH156" s="24">
        <v>-0.1161992</v>
      </c>
      <c r="AI156" s="24">
        <v>-0.1089691</v>
      </c>
      <c r="AJ156" s="24">
        <v>-9.5905699999999997E-2</v>
      </c>
      <c r="AK156" s="24">
        <v>-2.7275000000000001E-2</v>
      </c>
      <c r="AL156" s="24">
        <v>-2.3873800000000001E-2</v>
      </c>
      <c r="AM156" s="24">
        <v>5.1780999999999997E-3</v>
      </c>
      <c r="AN156" s="24">
        <v>2.91101E-2</v>
      </c>
      <c r="AO156" s="24">
        <v>4.5880299999999999E-2</v>
      </c>
      <c r="AP156" s="24">
        <v>0.10787339999999999</v>
      </c>
      <c r="AQ156" s="24">
        <v>9.07115E-2</v>
      </c>
      <c r="AR156" s="24">
        <v>8.3780900000000005E-2</v>
      </c>
      <c r="AS156" s="24">
        <v>7.9025100000000001E-2</v>
      </c>
      <c r="AT156" s="24">
        <v>6.2234699999999997E-2</v>
      </c>
      <c r="AU156" s="24">
        <v>2.8114E-2</v>
      </c>
      <c r="AV156" s="24">
        <v>4.6518000000000002E-3</v>
      </c>
      <c r="AW156" s="24">
        <v>-1.5316700000000001E-2</v>
      </c>
      <c r="AX156" s="24">
        <v>-4.4371000000000001E-2</v>
      </c>
      <c r="AY156" s="24">
        <v>-3.7683E-3</v>
      </c>
      <c r="AZ156" s="24">
        <v>-4.2328400000000002E-2</v>
      </c>
      <c r="BA156" s="24">
        <v>-8.4441699999999995E-2</v>
      </c>
      <c r="BB156" s="24">
        <v>-0.10144209999999999</v>
      </c>
      <c r="BC156" s="24">
        <v>-8.69008E-2</v>
      </c>
      <c r="BD156" s="24">
        <v>-0.10535700000000001</v>
      </c>
      <c r="BE156" s="24">
        <v>-8.1792199999999995E-2</v>
      </c>
      <c r="BF156" s="24">
        <v>-8.8117699999999993E-2</v>
      </c>
      <c r="BG156" s="24">
        <v>-8.5477899999999996E-2</v>
      </c>
      <c r="BH156" s="24">
        <v>-7.3133699999999996E-2</v>
      </c>
      <c r="BI156" s="24">
        <v>-5.5138000000000001E-3</v>
      </c>
      <c r="BJ156" s="24">
        <v>-5.888E-4</v>
      </c>
      <c r="BK156" s="24">
        <v>3.1583600000000003E-2</v>
      </c>
      <c r="BL156" s="24">
        <v>5.6727399999999997E-2</v>
      </c>
      <c r="BM156" s="24">
        <v>7.38645E-2</v>
      </c>
      <c r="BN156" s="24">
        <v>0.1386956</v>
      </c>
      <c r="BO156" s="24">
        <v>0.1219679</v>
      </c>
      <c r="BP156" s="24">
        <v>0.1148255</v>
      </c>
      <c r="BQ156" s="24">
        <v>0.1120628</v>
      </c>
      <c r="BR156" s="24">
        <v>9.4919699999999996E-2</v>
      </c>
      <c r="BS156" s="24">
        <v>6.13608E-2</v>
      </c>
      <c r="BT156" s="24">
        <v>3.6980199999999998E-2</v>
      </c>
      <c r="BU156" s="24">
        <v>1.8186000000000001E-2</v>
      </c>
      <c r="BV156" s="24">
        <v>-9.6208000000000005E-3</v>
      </c>
      <c r="BW156" s="24">
        <v>3.0142700000000001E-2</v>
      </c>
      <c r="BX156" s="24">
        <v>-1.03876E-2</v>
      </c>
      <c r="BY156" s="24">
        <v>-5.4757E-2</v>
      </c>
      <c r="BZ156" s="24">
        <v>-7.45175E-2</v>
      </c>
      <c r="CA156" s="24">
        <v>-6.5359200000000006E-2</v>
      </c>
      <c r="CB156" s="24">
        <v>-8.4408499999999997E-2</v>
      </c>
      <c r="CC156" s="24">
        <v>-6.2441999999999998E-2</v>
      </c>
      <c r="CD156" s="24">
        <v>-6.8668499999999993E-2</v>
      </c>
      <c r="CE156" s="24">
        <v>-6.9208000000000006E-2</v>
      </c>
      <c r="CF156" s="24">
        <v>-5.73619E-2</v>
      </c>
      <c r="CG156" s="24">
        <v>9.5578E-3</v>
      </c>
      <c r="CH156" s="24">
        <v>1.55383E-2</v>
      </c>
      <c r="CI156" s="24">
        <v>4.9872E-2</v>
      </c>
      <c r="CJ156" s="24">
        <v>7.5855000000000006E-2</v>
      </c>
      <c r="CK156" s="24">
        <v>9.3246300000000004E-2</v>
      </c>
      <c r="CL156" s="24">
        <v>0.16004289999999999</v>
      </c>
      <c r="CM156" s="24">
        <v>0.14361599999999999</v>
      </c>
      <c r="CN156" s="24">
        <v>0.1363269</v>
      </c>
      <c r="CO156" s="24">
        <v>0.1349446</v>
      </c>
      <c r="CP156" s="24">
        <v>0.1175571</v>
      </c>
      <c r="CQ156" s="24">
        <v>8.4387400000000001E-2</v>
      </c>
      <c r="CR156" s="24">
        <v>5.9370800000000001E-2</v>
      </c>
      <c r="CS156" s="24">
        <v>4.1390000000000003E-2</v>
      </c>
      <c r="CT156" s="24">
        <v>1.4447099999999999E-2</v>
      </c>
      <c r="CU156" s="24">
        <v>5.3629299999999998E-2</v>
      </c>
      <c r="CV156" s="24">
        <v>1.17345E-2</v>
      </c>
      <c r="CW156" s="24">
        <v>-3.4197499999999999E-2</v>
      </c>
      <c r="CX156" s="24">
        <v>-5.5869599999999998E-2</v>
      </c>
      <c r="CY156" s="24">
        <v>-4.3817700000000001E-2</v>
      </c>
      <c r="CZ156" s="24">
        <v>-6.3460000000000003E-2</v>
      </c>
      <c r="DA156" s="24">
        <v>-4.3091900000000002E-2</v>
      </c>
      <c r="DB156" s="24">
        <v>-4.9219199999999998E-2</v>
      </c>
      <c r="DC156" s="24">
        <v>-5.2937999999999999E-2</v>
      </c>
      <c r="DD156" s="24">
        <v>-4.1590099999999998E-2</v>
      </c>
      <c r="DE156" s="24">
        <v>2.4629499999999999E-2</v>
      </c>
      <c r="DF156" s="24">
        <v>3.1665400000000003E-2</v>
      </c>
      <c r="DG156" s="24">
        <v>6.8160399999999996E-2</v>
      </c>
      <c r="DH156" s="24">
        <v>9.49826E-2</v>
      </c>
      <c r="DI156" s="24">
        <v>0.11262809999999999</v>
      </c>
      <c r="DJ156" s="24">
        <v>0.1813902</v>
      </c>
      <c r="DK156" s="24">
        <v>0.16526399999999999</v>
      </c>
      <c r="DL156" s="24">
        <v>0.1578283</v>
      </c>
      <c r="DM156" s="24">
        <v>0.15782640000000001</v>
      </c>
      <c r="DN156" s="24">
        <v>0.1401946</v>
      </c>
      <c r="DO156" s="24">
        <v>0.1074141</v>
      </c>
      <c r="DP156" s="24">
        <v>8.1761399999999998E-2</v>
      </c>
      <c r="DQ156" s="24">
        <v>6.4593899999999996E-2</v>
      </c>
      <c r="DR156" s="24">
        <v>3.8515000000000001E-2</v>
      </c>
      <c r="DS156" s="24">
        <v>7.7115900000000001E-2</v>
      </c>
      <c r="DT156" s="24">
        <v>3.3856600000000001E-2</v>
      </c>
      <c r="DU156" s="24">
        <v>-1.3638000000000001E-2</v>
      </c>
      <c r="DV156" s="24">
        <v>-3.7221799999999999E-2</v>
      </c>
      <c r="DW156" s="24">
        <v>-1.2715199999999999E-2</v>
      </c>
      <c r="DX156" s="24">
        <v>-3.3213699999999999E-2</v>
      </c>
      <c r="DY156" s="24">
        <v>-1.51533E-2</v>
      </c>
      <c r="DZ156" s="24">
        <v>-2.1137699999999999E-2</v>
      </c>
      <c r="EA156" s="24">
        <v>-2.9446900000000002E-2</v>
      </c>
      <c r="EB156" s="24">
        <v>-1.8818100000000001E-2</v>
      </c>
      <c r="EC156" s="24">
        <v>4.6390599999999997E-2</v>
      </c>
      <c r="ED156" s="24">
        <v>5.4950400000000003E-2</v>
      </c>
      <c r="EE156" s="24">
        <v>9.4565999999999997E-2</v>
      </c>
      <c r="EF156" s="24">
        <v>0.1225999</v>
      </c>
      <c r="EG156" s="24">
        <v>0.1406124</v>
      </c>
      <c r="EH156" s="24">
        <v>0.2122124</v>
      </c>
      <c r="EI156" s="24">
        <v>0.19652040000000001</v>
      </c>
      <c r="EJ156" s="24">
        <v>0.18887290000000001</v>
      </c>
      <c r="EK156" s="24">
        <v>0.19086410000000001</v>
      </c>
      <c r="EL156" s="24">
        <v>0.17287949999999999</v>
      </c>
      <c r="EM156" s="24">
        <v>0.14066090000000001</v>
      </c>
      <c r="EN156" s="24">
        <v>0.11408980000000001</v>
      </c>
      <c r="EO156" s="24">
        <v>9.8096699999999995E-2</v>
      </c>
      <c r="EP156" s="24">
        <v>7.3265300000000005E-2</v>
      </c>
      <c r="EQ156" s="24">
        <v>0.1110269</v>
      </c>
      <c r="ER156" s="24">
        <v>6.5797400000000006E-2</v>
      </c>
      <c r="ES156" s="24">
        <v>1.6046600000000001E-2</v>
      </c>
      <c r="ET156" s="24">
        <v>-1.0297199999999999E-2</v>
      </c>
      <c r="EU156" s="24">
        <v>51.895000000000003</v>
      </c>
      <c r="EV156" s="24">
        <v>51.071249999999999</v>
      </c>
      <c r="EW156" s="24">
        <v>49.267499999999998</v>
      </c>
      <c r="EX156" s="24">
        <v>48.751249999999999</v>
      </c>
      <c r="EY156" s="24">
        <v>46.92</v>
      </c>
      <c r="EZ156" s="24">
        <v>45.863750000000003</v>
      </c>
      <c r="FA156" s="24">
        <v>45.28125</v>
      </c>
      <c r="FB156" s="24">
        <v>46.651249999999997</v>
      </c>
      <c r="FC156" s="24">
        <v>51.511249999999997</v>
      </c>
      <c r="FD156" s="24">
        <v>54.401249999999997</v>
      </c>
      <c r="FE156" s="24">
        <v>57.146250000000002</v>
      </c>
      <c r="FF156" s="24">
        <v>58.958750000000002</v>
      </c>
      <c r="FG156" s="24">
        <v>59.466250000000002</v>
      </c>
      <c r="FH156" s="24">
        <v>60.155000000000001</v>
      </c>
      <c r="FI156" s="24">
        <v>60.013750000000002</v>
      </c>
      <c r="FJ156" s="24">
        <v>59.171250000000001</v>
      </c>
      <c r="FK156" s="24">
        <v>58.297499999999999</v>
      </c>
      <c r="FL156" s="24">
        <v>57.09375</v>
      </c>
      <c r="FM156" s="24">
        <v>54.868749999999999</v>
      </c>
      <c r="FN156" s="24">
        <v>54.055</v>
      </c>
      <c r="FO156" s="24">
        <v>52.911250000000003</v>
      </c>
      <c r="FP156" s="24">
        <v>51.707500000000003</v>
      </c>
      <c r="FQ156" s="24">
        <v>51.627499999999998</v>
      </c>
      <c r="FR156" s="24">
        <v>49.6325</v>
      </c>
      <c r="FS156" s="24">
        <v>0.54434850000000001</v>
      </c>
      <c r="FT156" s="24">
        <v>2.4668200000000001E-2</v>
      </c>
      <c r="FU156" s="24">
        <v>3.4639900000000001E-2</v>
      </c>
    </row>
    <row r="157" spans="1:177" x14ac:dyDescent="0.2">
      <c r="A157" s="14" t="s">
        <v>228</v>
      </c>
      <c r="B157" s="14" t="s">
        <v>0</v>
      </c>
      <c r="C157" s="14" t="s">
        <v>225</v>
      </c>
      <c r="D157" s="36" t="s">
        <v>255</v>
      </c>
      <c r="E157" s="25" t="s">
        <v>221</v>
      </c>
      <c r="F157" s="25">
        <v>1575</v>
      </c>
      <c r="G157" s="24">
        <v>0.95142919999999997</v>
      </c>
      <c r="H157" s="24">
        <v>0.91181049999999997</v>
      </c>
      <c r="I157" s="24">
        <v>0.87173579999999995</v>
      </c>
      <c r="J157" s="24">
        <v>0.87339160000000005</v>
      </c>
      <c r="K157" s="24">
        <v>0.98569960000000001</v>
      </c>
      <c r="L157" s="24">
        <v>1.0920449999999999</v>
      </c>
      <c r="M157" s="24">
        <v>1.2911760000000001</v>
      </c>
      <c r="N157" s="24">
        <v>1.2502690000000001</v>
      </c>
      <c r="O157" s="24">
        <v>1.086095</v>
      </c>
      <c r="P157" s="24">
        <v>1.036702</v>
      </c>
      <c r="Q157" s="24">
        <v>0.94873949999999996</v>
      </c>
      <c r="R157" s="24">
        <v>0.94842130000000002</v>
      </c>
      <c r="S157" s="24">
        <v>0.92858039999999997</v>
      </c>
      <c r="T157" s="24">
        <v>0.90633509999999995</v>
      </c>
      <c r="U157" s="24">
        <v>0.85105629999999999</v>
      </c>
      <c r="V157" s="24">
        <v>0.90061840000000004</v>
      </c>
      <c r="W157" s="24">
        <v>1.070414</v>
      </c>
      <c r="X157" s="24">
        <v>1.284783</v>
      </c>
      <c r="Y157" s="24">
        <v>1.604468</v>
      </c>
      <c r="Z157" s="24">
        <v>1.730745</v>
      </c>
      <c r="AA157" s="24">
        <v>1.689093</v>
      </c>
      <c r="AB157" s="24">
        <v>1.529315</v>
      </c>
      <c r="AC157" s="24">
        <v>1.3637999999999999</v>
      </c>
      <c r="AD157" s="24">
        <v>1.1948650000000001</v>
      </c>
      <c r="AE157" s="24">
        <v>-5.16094E-2</v>
      </c>
      <c r="AF157" s="24">
        <v>-3.04765E-2</v>
      </c>
      <c r="AG157" s="24">
        <v>-2.8512599999999999E-2</v>
      </c>
      <c r="AH157" s="24">
        <v>-3.9070899999999999E-2</v>
      </c>
      <c r="AI157" s="24">
        <v>-8.4093999999999992E-3</v>
      </c>
      <c r="AJ157" s="24">
        <v>-2.7601899999999999E-2</v>
      </c>
      <c r="AK157" s="24">
        <v>-1.6895199999999999E-2</v>
      </c>
      <c r="AL157" s="24">
        <v>2.8619599999999999E-2</v>
      </c>
      <c r="AM157" s="24">
        <v>4.9260100000000001E-2</v>
      </c>
      <c r="AN157" s="24">
        <v>6.4058199999999996E-2</v>
      </c>
      <c r="AO157" s="24">
        <v>-1.18695E-2</v>
      </c>
      <c r="AP157" s="24">
        <v>1.7683299999999999E-2</v>
      </c>
      <c r="AQ157" s="24">
        <v>-2.9362699999999999E-2</v>
      </c>
      <c r="AR157" s="24">
        <v>1.8183000000000001E-2</v>
      </c>
      <c r="AS157" s="24">
        <v>-2.9388399999999999E-2</v>
      </c>
      <c r="AT157" s="24">
        <v>-1.7405199999999999E-2</v>
      </c>
      <c r="AU157" s="24">
        <v>2.3002600000000002E-2</v>
      </c>
      <c r="AV157" s="24">
        <v>2.6636E-2</v>
      </c>
      <c r="AW157" s="24">
        <v>-1.54693E-2</v>
      </c>
      <c r="AX157" s="24">
        <v>1.9362999999999998E-2</v>
      </c>
      <c r="AY157" s="24">
        <v>2.7655300000000001E-2</v>
      </c>
      <c r="AZ157" s="24">
        <v>-9.6433000000000005E-3</v>
      </c>
      <c r="BA157" s="24">
        <v>-9.7680000000000011E-4</v>
      </c>
      <c r="BB157" s="24">
        <v>-2.8162400000000001E-2</v>
      </c>
      <c r="BC157" s="24">
        <v>-2.6803299999999999E-2</v>
      </c>
      <c r="BD157" s="24">
        <v>-6.0118000000000003E-3</v>
      </c>
      <c r="BE157" s="24">
        <v>-4.9405999999999999E-3</v>
      </c>
      <c r="BF157" s="24">
        <v>-1.5488699999999999E-2</v>
      </c>
      <c r="BG157" s="24">
        <v>1.6154600000000002E-2</v>
      </c>
      <c r="BH157" s="24">
        <v>-1.9980000000000002E-3</v>
      </c>
      <c r="BI157" s="24">
        <v>9.0901999999999997E-3</v>
      </c>
      <c r="BJ157" s="24">
        <v>5.3598399999999997E-2</v>
      </c>
      <c r="BK157" s="24">
        <v>7.2415999999999994E-2</v>
      </c>
      <c r="BL157" s="24">
        <v>8.6955900000000003E-2</v>
      </c>
      <c r="BM157" s="24">
        <v>1.22991E-2</v>
      </c>
      <c r="BN157" s="24">
        <v>4.0771700000000001E-2</v>
      </c>
      <c r="BO157" s="24">
        <v>-7.2797000000000001E-3</v>
      </c>
      <c r="BP157" s="24">
        <v>4.0663199999999997E-2</v>
      </c>
      <c r="BQ157" s="24">
        <v>-6.2093000000000001E-3</v>
      </c>
      <c r="BR157" s="24">
        <v>6.8282999999999998E-3</v>
      </c>
      <c r="BS157" s="24">
        <v>4.9115800000000001E-2</v>
      </c>
      <c r="BT157" s="24">
        <v>5.4291600000000002E-2</v>
      </c>
      <c r="BU157" s="24">
        <v>1.44031E-2</v>
      </c>
      <c r="BV157" s="24">
        <v>4.8954499999999998E-2</v>
      </c>
      <c r="BW157" s="24">
        <v>5.6359800000000002E-2</v>
      </c>
      <c r="BX157" s="24">
        <v>1.7558899999999999E-2</v>
      </c>
      <c r="BY157" s="24">
        <v>2.4986000000000001E-2</v>
      </c>
      <c r="BZ157" s="24">
        <v>-8.6180000000000002E-4</v>
      </c>
      <c r="CA157" s="24">
        <v>-9.6226000000000003E-3</v>
      </c>
      <c r="CB157" s="24">
        <v>1.09324E-2</v>
      </c>
      <c r="CC157" s="24">
        <v>1.1385299999999999E-2</v>
      </c>
      <c r="CD157" s="24">
        <v>8.4429999999999998E-4</v>
      </c>
      <c r="CE157" s="24">
        <v>3.3167599999999998E-2</v>
      </c>
      <c r="CF157" s="24">
        <v>1.5735200000000001E-2</v>
      </c>
      <c r="CG157" s="24">
        <v>2.70876E-2</v>
      </c>
      <c r="CH157" s="24">
        <v>7.0898600000000006E-2</v>
      </c>
      <c r="CI157" s="24">
        <v>8.8453699999999996E-2</v>
      </c>
      <c r="CJ157" s="24">
        <v>0.1028148</v>
      </c>
      <c r="CK157" s="24">
        <v>2.90382E-2</v>
      </c>
      <c r="CL157" s="24">
        <v>5.6762699999999999E-2</v>
      </c>
      <c r="CM157" s="24">
        <v>8.0149000000000001E-3</v>
      </c>
      <c r="CN157" s="24">
        <v>5.6232999999999998E-2</v>
      </c>
      <c r="CO157" s="24">
        <v>9.8443999999999997E-3</v>
      </c>
      <c r="CP157" s="24">
        <v>2.3612299999999999E-2</v>
      </c>
      <c r="CQ157" s="24">
        <v>6.7201800000000006E-2</v>
      </c>
      <c r="CR157" s="24">
        <v>7.3445700000000003E-2</v>
      </c>
      <c r="CS157" s="24">
        <v>3.5092600000000002E-2</v>
      </c>
      <c r="CT157" s="24">
        <v>6.9449499999999997E-2</v>
      </c>
      <c r="CU157" s="24">
        <v>7.62404E-2</v>
      </c>
      <c r="CV157" s="24">
        <v>3.6399099999999997E-2</v>
      </c>
      <c r="CW157" s="24">
        <v>4.2967699999999998E-2</v>
      </c>
      <c r="CX157" s="24">
        <v>1.80465E-2</v>
      </c>
      <c r="CY157" s="24">
        <v>7.5579999999999996E-3</v>
      </c>
      <c r="CZ157" s="24">
        <v>2.7876600000000001E-2</v>
      </c>
      <c r="DA157" s="24">
        <v>2.7711099999999999E-2</v>
      </c>
      <c r="DB157" s="24">
        <v>1.71773E-2</v>
      </c>
      <c r="DC157" s="24">
        <v>5.0180599999999999E-2</v>
      </c>
      <c r="DD157" s="24">
        <v>3.3468299999999999E-2</v>
      </c>
      <c r="DE157" s="24">
        <v>4.5085100000000003E-2</v>
      </c>
      <c r="DF157" s="24">
        <v>8.8198799999999994E-2</v>
      </c>
      <c r="DG157" s="24">
        <v>0.1044913</v>
      </c>
      <c r="DH157" s="24">
        <v>0.11867369999999999</v>
      </c>
      <c r="DI157" s="24">
        <v>4.57773E-2</v>
      </c>
      <c r="DJ157" s="24">
        <v>7.2753700000000004E-2</v>
      </c>
      <c r="DK157" s="24">
        <v>2.33095E-2</v>
      </c>
      <c r="DL157" s="24">
        <v>7.1802699999999997E-2</v>
      </c>
      <c r="DM157" s="24">
        <v>2.58982E-2</v>
      </c>
      <c r="DN157" s="24">
        <v>4.0396300000000003E-2</v>
      </c>
      <c r="DO157" s="24">
        <v>8.5287799999999997E-2</v>
      </c>
      <c r="DP157" s="24">
        <v>9.2599799999999996E-2</v>
      </c>
      <c r="DQ157" s="24">
        <v>5.5782100000000001E-2</v>
      </c>
      <c r="DR157" s="24">
        <v>8.9944499999999997E-2</v>
      </c>
      <c r="DS157" s="24">
        <v>9.6120999999999998E-2</v>
      </c>
      <c r="DT157" s="24">
        <v>5.5239200000000002E-2</v>
      </c>
      <c r="DU157" s="24">
        <v>6.0949499999999997E-2</v>
      </c>
      <c r="DV157" s="24">
        <v>3.6954800000000003E-2</v>
      </c>
      <c r="DW157" s="24">
        <v>3.2364200000000003E-2</v>
      </c>
      <c r="DX157" s="24">
        <v>5.2341199999999997E-2</v>
      </c>
      <c r="DY157" s="24">
        <v>5.1283099999999998E-2</v>
      </c>
      <c r="DZ157" s="24">
        <v>4.07596E-2</v>
      </c>
      <c r="EA157" s="24">
        <v>7.4744599999999994E-2</v>
      </c>
      <c r="EB157" s="24">
        <v>5.9072199999999998E-2</v>
      </c>
      <c r="EC157" s="24">
        <v>7.1070499999999995E-2</v>
      </c>
      <c r="ED157" s="24">
        <v>0.1131776</v>
      </c>
      <c r="EE157" s="24">
        <v>0.12764719999999999</v>
      </c>
      <c r="EF157" s="24">
        <v>0.14157139999999999</v>
      </c>
      <c r="EG157" s="24">
        <v>6.9945900000000005E-2</v>
      </c>
      <c r="EH157" s="24">
        <v>9.5842200000000002E-2</v>
      </c>
      <c r="EI157" s="24">
        <v>4.5392399999999999E-2</v>
      </c>
      <c r="EJ157" s="24">
        <v>9.4282900000000003E-2</v>
      </c>
      <c r="EK157" s="24">
        <v>4.9077299999999997E-2</v>
      </c>
      <c r="EL157" s="24">
        <v>6.4629800000000001E-2</v>
      </c>
      <c r="EM157" s="24">
        <v>0.111401</v>
      </c>
      <c r="EN157" s="24">
        <v>0.1202553</v>
      </c>
      <c r="EO157" s="24">
        <v>8.5654400000000006E-2</v>
      </c>
      <c r="EP157" s="24">
        <v>0.119536</v>
      </c>
      <c r="EQ157" s="24">
        <v>0.12482550000000001</v>
      </c>
      <c r="ER157" s="24">
        <v>8.2441399999999998E-2</v>
      </c>
      <c r="ES157" s="24">
        <v>8.6912299999999998E-2</v>
      </c>
      <c r="ET157" s="24">
        <v>6.4255499999999993E-2</v>
      </c>
      <c r="EU157" s="24">
        <v>48.736930000000001</v>
      </c>
      <c r="EV157" s="24">
        <v>47.604529999999997</v>
      </c>
      <c r="EW157" s="24">
        <v>46.081879999999998</v>
      </c>
      <c r="EX157" s="24">
        <v>45.118470000000002</v>
      </c>
      <c r="EY157" s="24">
        <v>43.306620000000002</v>
      </c>
      <c r="EZ157" s="24">
        <v>42.973869999999998</v>
      </c>
      <c r="FA157" s="24">
        <v>42.060969999999998</v>
      </c>
      <c r="FB157" s="24">
        <v>42.545299999999997</v>
      </c>
      <c r="FC157" s="24">
        <v>47.480829999999997</v>
      </c>
      <c r="FD157" s="24">
        <v>51.923340000000003</v>
      </c>
      <c r="FE157" s="24">
        <v>54.81185</v>
      </c>
      <c r="FF157" s="24">
        <v>57.109760000000001</v>
      </c>
      <c r="FG157" s="24">
        <v>58.327530000000003</v>
      </c>
      <c r="FH157" s="24">
        <v>59.515680000000003</v>
      </c>
      <c r="FI157" s="24">
        <v>59.902439999999999</v>
      </c>
      <c r="FJ157" s="24">
        <v>59.174219999999998</v>
      </c>
      <c r="FK157" s="24">
        <v>57.733449999999998</v>
      </c>
      <c r="FL157" s="24">
        <v>55.926830000000002</v>
      </c>
      <c r="FM157" s="24">
        <v>53.165500000000002</v>
      </c>
      <c r="FN157" s="24">
        <v>51.23171</v>
      </c>
      <c r="FO157" s="24">
        <v>48.785710000000002</v>
      </c>
      <c r="FP157" s="24">
        <v>47.665500000000002</v>
      </c>
      <c r="FQ157" s="24">
        <v>47.378050000000002</v>
      </c>
      <c r="FR157" s="24">
        <v>45.91986</v>
      </c>
      <c r="FS157" s="24">
        <v>0.50510330000000003</v>
      </c>
      <c r="FT157" s="24">
        <v>2.0615399999999999E-2</v>
      </c>
      <c r="FU157" s="24">
        <v>2.9605200000000002E-2</v>
      </c>
    </row>
    <row r="158" spans="1:177" x14ac:dyDescent="0.2">
      <c r="A158" s="14" t="s">
        <v>228</v>
      </c>
      <c r="B158" s="14" t="s">
        <v>0</v>
      </c>
      <c r="C158" s="14" t="s">
        <v>225</v>
      </c>
      <c r="D158" s="36" t="s">
        <v>256</v>
      </c>
      <c r="E158" s="25" t="s">
        <v>219</v>
      </c>
      <c r="F158" s="25">
        <v>4091</v>
      </c>
      <c r="G158" s="24">
        <v>2.5304180000000001</v>
      </c>
      <c r="H158" s="24">
        <v>2.1914069999999999</v>
      </c>
      <c r="I158" s="24">
        <v>2.0715560000000002</v>
      </c>
      <c r="J158" s="24">
        <v>1.9815739999999999</v>
      </c>
      <c r="K158" s="24">
        <v>2.0015559999999999</v>
      </c>
      <c r="L158" s="24">
        <v>2.1335259999999998</v>
      </c>
      <c r="M158" s="24">
        <v>2.444636</v>
      </c>
      <c r="N158" s="24">
        <v>2.576778</v>
      </c>
      <c r="O158" s="24">
        <v>2.5299290000000001</v>
      </c>
      <c r="P158" s="24">
        <v>2.4897499999999999</v>
      </c>
      <c r="Q158" s="24">
        <v>2.5900050000000001</v>
      </c>
      <c r="R158" s="24">
        <v>2.8927999999999998</v>
      </c>
      <c r="S158" s="24">
        <v>3.029639</v>
      </c>
      <c r="T158" s="24">
        <v>3.133283</v>
      </c>
      <c r="U158" s="24">
        <v>3.243627</v>
      </c>
      <c r="V158" s="24">
        <v>3.432366</v>
      </c>
      <c r="W158" s="24">
        <v>3.693238</v>
      </c>
      <c r="X158" s="24">
        <v>4.0663200000000002</v>
      </c>
      <c r="Y158" s="24">
        <v>4.2072409999999998</v>
      </c>
      <c r="Z158" s="24">
        <v>4.2054130000000001</v>
      </c>
      <c r="AA158" s="24">
        <v>4.3443719999999999</v>
      </c>
      <c r="AB158" s="24">
        <v>4.0156049999999999</v>
      </c>
      <c r="AC158" s="24">
        <v>3.4902229999999999</v>
      </c>
      <c r="AD158" s="24">
        <v>2.8959640000000002</v>
      </c>
      <c r="AE158" s="24">
        <v>-0.32092860000000001</v>
      </c>
      <c r="AF158" s="24">
        <v>-0.28872199999999998</v>
      </c>
      <c r="AG158" s="24">
        <v>-0.21736559999999999</v>
      </c>
      <c r="AH158" s="24">
        <v>-0.1961611</v>
      </c>
      <c r="AI158" s="24">
        <v>-0.1399474</v>
      </c>
      <c r="AJ158" s="24">
        <v>-8.3507799999999993E-2</v>
      </c>
      <c r="AK158" s="24">
        <v>1.7542599999999998E-2</v>
      </c>
      <c r="AL158" s="24">
        <v>-3.4393000000000002E-3</v>
      </c>
      <c r="AM158" s="24">
        <v>1.8946299999999999E-2</v>
      </c>
      <c r="AN158" s="24">
        <v>3.6329399999999998E-2</v>
      </c>
      <c r="AO158" s="24">
        <v>7.0680900000000005E-2</v>
      </c>
      <c r="AP158" s="24">
        <v>0.2326192</v>
      </c>
      <c r="AQ158" s="24">
        <v>0.24409939999999999</v>
      </c>
      <c r="AR158" s="24">
        <v>0.26466729999999999</v>
      </c>
      <c r="AS158" s="24">
        <v>0.27040380000000003</v>
      </c>
      <c r="AT158" s="24">
        <v>0.2419443</v>
      </c>
      <c r="AU158" s="24">
        <v>0.307722</v>
      </c>
      <c r="AV158" s="24">
        <v>0.32470159999999998</v>
      </c>
      <c r="AW158" s="24">
        <v>1.49911E-2</v>
      </c>
      <c r="AX158" s="24">
        <v>-6.4805000000000001E-3</v>
      </c>
      <c r="AY158" s="24">
        <v>-3.4916999999999997E-2</v>
      </c>
      <c r="AZ158" s="24">
        <v>-7.4446600000000002E-2</v>
      </c>
      <c r="BA158" s="24">
        <v>-0.1177758</v>
      </c>
      <c r="BB158" s="24">
        <v>-0.18603529999999999</v>
      </c>
      <c r="BC158" s="24">
        <v>-0.26114789999999999</v>
      </c>
      <c r="BD158" s="24">
        <v>-0.23685970000000001</v>
      </c>
      <c r="BE158" s="24">
        <v>-0.173709</v>
      </c>
      <c r="BF158" s="24">
        <v>-0.15501770000000001</v>
      </c>
      <c r="BG158" s="24">
        <v>-0.1021146</v>
      </c>
      <c r="BH158" s="24">
        <v>-4.7265000000000001E-2</v>
      </c>
      <c r="BI158" s="24">
        <v>5.0561099999999998E-2</v>
      </c>
      <c r="BJ158" s="24">
        <v>3.0711200000000001E-2</v>
      </c>
      <c r="BK158" s="24">
        <v>5.7375000000000002E-2</v>
      </c>
      <c r="BL158" s="24">
        <v>7.8597399999999998E-2</v>
      </c>
      <c r="BM158" s="24">
        <v>0.1183454</v>
      </c>
      <c r="BN158" s="24">
        <v>0.28595870000000001</v>
      </c>
      <c r="BO158" s="24">
        <v>0.30177130000000002</v>
      </c>
      <c r="BP158" s="24">
        <v>0.32666200000000001</v>
      </c>
      <c r="BQ158" s="24">
        <v>0.33398800000000001</v>
      </c>
      <c r="BR158" s="24">
        <v>0.30995470000000003</v>
      </c>
      <c r="BS158" s="24">
        <v>0.37716</v>
      </c>
      <c r="BT158" s="24">
        <v>0.39305390000000001</v>
      </c>
      <c r="BU158" s="24">
        <v>8.3489900000000006E-2</v>
      </c>
      <c r="BV158" s="24">
        <v>5.9780699999999999E-2</v>
      </c>
      <c r="BW158" s="24">
        <v>3.0664E-2</v>
      </c>
      <c r="BX158" s="24">
        <v>-1.17657E-2</v>
      </c>
      <c r="BY158" s="24">
        <v>-6.0652299999999999E-2</v>
      </c>
      <c r="BZ158" s="24">
        <v>-0.13351150000000001</v>
      </c>
      <c r="CA158" s="24">
        <v>-0.21974389999999999</v>
      </c>
      <c r="CB158" s="24">
        <v>-0.20094000000000001</v>
      </c>
      <c r="CC158" s="24">
        <v>-0.14347260000000001</v>
      </c>
      <c r="CD158" s="24">
        <v>-0.12652189999999999</v>
      </c>
      <c r="CE158" s="24">
        <v>-7.5911599999999996E-2</v>
      </c>
      <c r="CF158" s="24">
        <v>-2.21633E-2</v>
      </c>
      <c r="CG158" s="24">
        <v>7.3429499999999995E-2</v>
      </c>
      <c r="CH158" s="24">
        <v>5.4363700000000001E-2</v>
      </c>
      <c r="CI158" s="24">
        <v>8.3990599999999999E-2</v>
      </c>
      <c r="CJ158" s="24">
        <v>0.1078721</v>
      </c>
      <c r="CK158" s="24">
        <v>0.15135770000000001</v>
      </c>
      <c r="CL158" s="24">
        <v>0.32290150000000001</v>
      </c>
      <c r="CM158" s="24">
        <v>0.34171469999999998</v>
      </c>
      <c r="CN158" s="24">
        <v>0.36959930000000002</v>
      </c>
      <c r="CO158" s="24">
        <v>0.37802619999999998</v>
      </c>
      <c r="CP158" s="24">
        <v>0.3570585</v>
      </c>
      <c r="CQ158" s="24">
        <v>0.42525249999999998</v>
      </c>
      <c r="CR158" s="24">
        <v>0.44039460000000002</v>
      </c>
      <c r="CS158" s="24">
        <v>0.13093199999999999</v>
      </c>
      <c r="CT158" s="24">
        <v>0.10567310000000001</v>
      </c>
      <c r="CU158" s="24">
        <v>7.6085200000000006E-2</v>
      </c>
      <c r="CV158" s="24">
        <v>3.1646899999999999E-2</v>
      </c>
      <c r="CW158" s="24">
        <v>-2.1088699999999998E-2</v>
      </c>
      <c r="CX158" s="24">
        <v>-9.7133700000000003E-2</v>
      </c>
      <c r="CY158" s="24">
        <v>-0.1783399</v>
      </c>
      <c r="CZ158" s="24">
        <v>-0.16502020000000001</v>
      </c>
      <c r="DA158" s="24">
        <v>-0.1132362</v>
      </c>
      <c r="DB158" s="24">
        <v>-9.8026100000000005E-2</v>
      </c>
      <c r="DC158" s="24">
        <v>-4.9708700000000001E-2</v>
      </c>
      <c r="DD158" s="24">
        <v>2.9383E-3</v>
      </c>
      <c r="DE158" s="24">
        <v>9.6297999999999995E-2</v>
      </c>
      <c r="DF158" s="24">
        <v>7.8016299999999997E-2</v>
      </c>
      <c r="DG158" s="24">
        <v>0.1106062</v>
      </c>
      <c r="DH158" s="24">
        <v>0.13714670000000001</v>
      </c>
      <c r="DI158" s="24">
        <v>0.18437000000000001</v>
      </c>
      <c r="DJ158" s="24">
        <v>0.35984430000000001</v>
      </c>
      <c r="DK158" s="24">
        <v>0.381658</v>
      </c>
      <c r="DL158" s="24">
        <v>0.41253659999999998</v>
      </c>
      <c r="DM158" s="24">
        <v>0.42206450000000001</v>
      </c>
      <c r="DN158" s="24">
        <v>0.40416220000000003</v>
      </c>
      <c r="DO158" s="24">
        <v>0.47334500000000002</v>
      </c>
      <c r="DP158" s="24">
        <v>0.48773529999999998</v>
      </c>
      <c r="DQ158" s="24">
        <v>0.17837410000000001</v>
      </c>
      <c r="DR158" s="24">
        <v>0.15156539999999999</v>
      </c>
      <c r="DS158" s="24">
        <v>0.1215064</v>
      </c>
      <c r="DT158" s="24">
        <v>7.5059500000000001E-2</v>
      </c>
      <c r="DU158" s="24">
        <v>1.84748E-2</v>
      </c>
      <c r="DV158" s="24">
        <v>-6.0755900000000002E-2</v>
      </c>
      <c r="DW158" s="24">
        <v>-0.1185591</v>
      </c>
      <c r="DX158" s="24">
        <v>-0.11315790000000001</v>
      </c>
      <c r="DY158" s="24">
        <v>-6.9579600000000005E-2</v>
      </c>
      <c r="DZ158" s="24">
        <v>-5.6882599999999998E-2</v>
      </c>
      <c r="EA158" s="24">
        <v>-1.1875800000000001E-2</v>
      </c>
      <c r="EB158" s="24">
        <v>3.9181100000000003E-2</v>
      </c>
      <c r="EC158" s="24">
        <v>0.1293164</v>
      </c>
      <c r="ED158" s="24">
        <v>0.1121668</v>
      </c>
      <c r="EE158" s="24">
        <v>0.149035</v>
      </c>
      <c r="EF158" s="24">
        <v>0.17941470000000001</v>
      </c>
      <c r="EG158" s="24">
        <v>0.2320345</v>
      </c>
      <c r="EH158" s="24">
        <v>0.41318379999999999</v>
      </c>
      <c r="EI158" s="24">
        <v>0.4393299</v>
      </c>
      <c r="EJ158" s="24">
        <v>0.47453129999999999</v>
      </c>
      <c r="EK158" s="24">
        <v>0.48564869999999999</v>
      </c>
      <c r="EL158" s="24">
        <v>0.4721726</v>
      </c>
      <c r="EM158" s="24">
        <v>0.54278289999999996</v>
      </c>
      <c r="EN158" s="24">
        <v>0.55608769999999996</v>
      </c>
      <c r="EO158" s="24">
        <v>0.24687290000000001</v>
      </c>
      <c r="EP158" s="24">
        <v>0.21782670000000001</v>
      </c>
      <c r="EQ158" s="24">
        <v>0.18708739999999999</v>
      </c>
      <c r="ER158" s="24">
        <v>0.13774030000000001</v>
      </c>
      <c r="ES158" s="24">
        <v>7.5598399999999996E-2</v>
      </c>
      <c r="ET158" s="24">
        <v>-8.2320999999999991E-3</v>
      </c>
      <c r="EU158" s="24">
        <v>61.790559999999999</v>
      </c>
      <c r="EV158" s="24">
        <v>61.728099999999998</v>
      </c>
      <c r="EW158" s="24">
        <v>61.014470000000003</v>
      </c>
      <c r="EX158" s="24">
        <v>60.59863</v>
      </c>
      <c r="EY158" s="24">
        <v>59.824069999999999</v>
      </c>
      <c r="EZ158" s="24">
        <v>59.416600000000003</v>
      </c>
      <c r="FA158" s="24">
        <v>59.23686</v>
      </c>
      <c r="FB158" s="24">
        <v>60.12567</v>
      </c>
      <c r="FC158" s="24">
        <v>62.795119999999997</v>
      </c>
      <c r="FD158" s="24">
        <v>66.438689999999994</v>
      </c>
      <c r="FE158" s="24">
        <v>71.234579999999994</v>
      </c>
      <c r="FF158" s="24">
        <v>73.411270000000002</v>
      </c>
      <c r="FG158" s="24">
        <v>74.980199999999996</v>
      </c>
      <c r="FH158" s="24">
        <v>76.844629999999995</v>
      </c>
      <c r="FI158" s="24">
        <v>77.573490000000007</v>
      </c>
      <c r="FJ158" s="24">
        <v>78.023610000000005</v>
      </c>
      <c r="FK158" s="24">
        <v>76.452399999999997</v>
      </c>
      <c r="FL158" s="24">
        <v>74.365579999999994</v>
      </c>
      <c r="FM158" s="24">
        <v>71.645089999999996</v>
      </c>
      <c r="FN158" s="24">
        <v>68.543790000000001</v>
      </c>
      <c r="FO158" s="24">
        <v>64.857569999999996</v>
      </c>
      <c r="FP158" s="24">
        <v>62.63062</v>
      </c>
      <c r="FQ158" s="24">
        <v>61.693069999999999</v>
      </c>
      <c r="FR158" s="24">
        <v>60.990099999999998</v>
      </c>
      <c r="FS158" s="24">
        <v>0.99908180000000002</v>
      </c>
      <c r="FT158" s="24">
        <v>4.3796000000000002E-2</v>
      </c>
      <c r="FU158" s="24">
        <v>7.2756500000000002E-2</v>
      </c>
    </row>
    <row r="159" spans="1:177" x14ac:dyDescent="0.2">
      <c r="A159" s="14" t="s">
        <v>228</v>
      </c>
      <c r="B159" s="14" t="s">
        <v>0</v>
      </c>
      <c r="C159" s="14" t="s">
        <v>225</v>
      </c>
      <c r="D159" s="36" t="s">
        <v>256</v>
      </c>
      <c r="E159" s="25" t="s">
        <v>220</v>
      </c>
      <c r="F159" s="25">
        <v>2386</v>
      </c>
      <c r="G159" s="24">
        <v>1.3924989999999999</v>
      </c>
      <c r="H159" s="24">
        <v>1.2101200000000001</v>
      </c>
      <c r="I159" s="24">
        <v>1.1325400000000001</v>
      </c>
      <c r="J159" s="24">
        <v>1.091107</v>
      </c>
      <c r="K159" s="24">
        <v>1.0889690000000001</v>
      </c>
      <c r="L159" s="24">
        <v>1.1575359999999999</v>
      </c>
      <c r="M159" s="24">
        <v>1.3204400000000001</v>
      </c>
      <c r="N159" s="24">
        <v>1.4604710000000001</v>
      </c>
      <c r="O159" s="24">
        <v>1.458046</v>
      </c>
      <c r="P159" s="24">
        <v>1.4173450000000001</v>
      </c>
      <c r="Q159" s="24">
        <v>1.490105</v>
      </c>
      <c r="R159" s="24">
        <v>1.589788</v>
      </c>
      <c r="S159" s="24">
        <v>1.6070139999999999</v>
      </c>
      <c r="T159" s="24">
        <v>1.6265369999999999</v>
      </c>
      <c r="U159" s="24">
        <v>1.6356379999999999</v>
      </c>
      <c r="V159" s="24">
        <v>1.747819</v>
      </c>
      <c r="W159" s="24">
        <v>1.842298</v>
      </c>
      <c r="X159" s="24">
        <v>1.996534</v>
      </c>
      <c r="Y159" s="24">
        <v>2.1525069999999999</v>
      </c>
      <c r="Z159" s="24">
        <v>2.2041789999999999</v>
      </c>
      <c r="AA159" s="24">
        <v>2.4277389999999999</v>
      </c>
      <c r="AB159" s="24">
        <v>2.2893880000000002</v>
      </c>
      <c r="AC159" s="24">
        <v>2.011244</v>
      </c>
      <c r="AD159" s="24">
        <v>1.683751</v>
      </c>
      <c r="AE159" s="24">
        <v>-0.22195680000000001</v>
      </c>
      <c r="AF159" s="24">
        <v>-0.21763840000000001</v>
      </c>
      <c r="AG159" s="24">
        <v>-0.1733923</v>
      </c>
      <c r="AH159" s="24">
        <v>-0.13840479999999999</v>
      </c>
      <c r="AI159" s="24">
        <v>-0.101447</v>
      </c>
      <c r="AJ159" s="24">
        <v>-7.2750099999999998E-2</v>
      </c>
      <c r="AK159" s="24">
        <v>-3.5680900000000002E-2</v>
      </c>
      <c r="AL159" s="24">
        <v>-1.5200000000000001E-4</v>
      </c>
      <c r="AM159" s="24">
        <v>1.03207E-2</v>
      </c>
      <c r="AN159" s="24">
        <v>-1.23955E-2</v>
      </c>
      <c r="AO159" s="24">
        <v>2.4739199999999999E-2</v>
      </c>
      <c r="AP159" s="24">
        <v>9.2530500000000002E-2</v>
      </c>
      <c r="AQ159" s="24">
        <v>8.0472299999999997E-2</v>
      </c>
      <c r="AR159" s="24">
        <v>9.6498200000000006E-2</v>
      </c>
      <c r="AS159" s="24">
        <v>7.9915E-2</v>
      </c>
      <c r="AT159" s="24">
        <v>0.1019586</v>
      </c>
      <c r="AU159" s="24">
        <v>0.12393129999999999</v>
      </c>
      <c r="AV159" s="24">
        <v>0.15950590000000001</v>
      </c>
      <c r="AW159" s="24">
        <v>3.4437700000000002E-2</v>
      </c>
      <c r="AX159" s="24">
        <v>1.9156099999999999E-2</v>
      </c>
      <c r="AY159" s="24">
        <v>-1.29122E-2</v>
      </c>
      <c r="AZ159" s="24">
        <v>-1.4958000000000001E-2</v>
      </c>
      <c r="BA159" s="24">
        <v>-6.6306400000000001E-2</v>
      </c>
      <c r="BB159" s="24">
        <v>-0.1117335</v>
      </c>
      <c r="BC159" s="24">
        <v>-0.17885119999999999</v>
      </c>
      <c r="BD159" s="24">
        <v>-0.17766380000000001</v>
      </c>
      <c r="BE159" s="24">
        <v>-0.13913020000000001</v>
      </c>
      <c r="BF159" s="24">
        <v>-0.10653559999999999</v>
      </c>
      <c r="BG159" s="24">
        <v>-7.3645100000000005E-2</v>
      </c>
      <c r="BH159" s="24">
        <v>-4.8011600000000001E-2</v>
      </c>
      <c r="BI159" s="24">
        <v>-1.3471E-2</v>
      </c>
      <c r="BJ159" s="24">
        <v>2.3531E-2</v>
      </c>
      <c r="BK159" s="24">
        <v>3.7899000000000002E-2</v>
      </c>
      <c r="BL159" s="24">
        <v>1.87359E-2</v>
      </c>
      <c r="BM159" s="24">
        <v>5.8025199999999999E-2</v>
      </c>
      <c r="BN159" s="24">
        <v>0.1285482</v>
      </c>
      <c r="BO159" s="24">
        <v>0.1192365</v>
      </c>
      <c r="BP159" s="24">
        <v>0.1368711</v>
      </c>
      <c r="BQ159" s="24">
        <v>0.1215397</v>
      </c>
      <c r="BR159" s="24">
        <v>0.14722379999999999</v>
      </c>
      <c r="BS159" s="24">
        <v>0.17055880000000001</v>
      </c>
      <c r="BT159" s="24">
        <v>0.20550889999999999</v>
      </c>
      <c r="BU159" s="24">
        <v>7.9463500000000006E-2</v>
      </c>
      <c r="BV159" s="24">
        <v>6.4094300000000007E-2</v>
      </c>
      <c r="BW159" s="24">
        <v>3.3729099999999998E-2</v>
      </c>
      <c r="BX159" s="24">
        <v>3.10923E-2</v>
      </c>
      <c r="BY159" s="24">
        <v>-2.4486000000000001E-2</v>
      </c>
      <c r="BZ159" s="24">
        <v>-7.2562699999999994E-2</v>
      </c>
      <c r="CA159" s="24">
        <v>-0.1489964</v>
      </c>
      <c r="CB159" s="24">
        <v>-0.14997759999999999</v>
      </c>
      <c r="CC159" s="24">
        <v>-0.1154003</v>
      </c>
      <c r="CD159" s="24">
        <v>-8.4463099999999999E-2</v>
      </c>
      <c r="CE159" s="24">
        <v>-5.4389600000000003E-2</v>
      </c>
      <c r="CF159" s="24">
        <v>-3.08779E-2</v>
      </c>
      <c r="CG159" s="24">
        <v>1.9115E-3</v>
      </c>
      <c r="CH159" s="24">
        <v>3.9933700000000003E-2</v>
      </c>
      <c r="CI159" s="24">
        <v>5.6999599999999997E-2</v>
      </c>
      <c r="CJ159" s="24">
        <v>4.0297399999999997E-2</v>
      </c>
      <c r="CK159" s="24">
        <v>8.1078999999999998E-2</v>
      </c>
      <c r="CL159" s="24">
        <v>0.15349389999999999</v>
      </c>
      <c r="CM159" s="24">
        <v>0.1460844</v>
      </c>
      <c r="CN159" s="24">
        <v>0.16483329999999999</v>
      </c>
      <c r="CO159" s="24">
        <v>0.1503688</v>
      </c>
      <c r="CP159" s="24">
        <v>0.17857439999999999</v>
      </c>
      <c r="CQ159" s="24">
        <v>0.2028529</v>
      </c>
      <c r="CR159" s="24">
        <v>0.23737040000000001</v>
      </c>
      <c r="CS159" s="24">
        <v>0.1106483</v>
      </c>
      <c r="CT159" s="24">
        <v>9.5218300000000006E-2</v>
      </c>
      <c r="CU159" s="24">
        <v>6.6032800000000003E-2</v>
      </c>
      <c r="CV159" s="24">
        <v>6.2986600000000004E-2</v>
      </c>
      <c r="CW159" s="24">
        <v>4.4787000000000004E-3</v>
      </c>
      <c r="CX159" s="24">
        <v>-4.5433099999999997E-2</v>
      </c>
      <c r="CY159" s="24">
        <v>-0.1191417</v>
      </c>
      <c r="CZ159" s="24">
        <v>-0.12229139999999999</v>
      </c>
      <c r="DA159" s="24">
        <v>-9.1670500000000002E-2</v>
      </c>
      <c r="DB159" s="24">
        <v>-6.2390500000000002E-2</v>
      </c>
      <c r="DC159" s="24">
        <v>-3.5134100000000001E-2</v>
      </c>
      <c r="DD159" s="24">
        <v>-1.37441E-2</v>
      </c>
      <c r="DE159" s="24">
        <v>1.7294E-2</v>
      </c>
      <c r="DF159" s="24">
        <v>5.6336499999999998E-2</v>
      </c>
      <c r="DG159" s="24">
        <v>7.6100200000000007E-2</v>
      </c>
      <c r="DH159" s="24">
        <v>6.1858900000000001E-2</v>
      </c>
      <c r="DI159" s="24">
        <v>0.1041328</v>
      </c>
      <c r="DJ159" s="24">
        <v>0.1784396</v>
      </c>
      <c r="DK159" s="24">
        <v>0.17293230000000001</v>
      </c>
      <c r="DL159" s="24">
        <v>0.19279540000000001</v>
      </c>
      <c r="DM159" s="24">
        <v>0.179198</v>
      </c>
      <c r="DN159" s="24">
        <v>0.2099249</v>
      </c>
      <c r="DO159" s="24">
        <v>0.23514699999999999</v>
      </c>
      <c r="DP159" s="24">
        <v>0.26923200000000003</v>
      </c>
      <c r="DQ159" s="24">
        <v>0.14183299999999999</v>
      </c>
      <c r="DR159" s="24">
        <v>0.12634239999999999</v>
      </c>
      <c r="DS159" s="24">
        <v>9.8336400000000004E-2</v>
      </c>
      <c r="DT159" s="24">
        <v>9.4880900000000004E-2</v>
      </c>
      <c r="DU159" s="24">
        <v>3.3443399999999998E-2</v>
      </c>
      <c r="DV159" s="24">
        <v>-1.83035E-2</v>
      </c>
      <c r="DW159" s="24">
        <v>-7.6036099999999995E-2</v>
      </c>
      <c r="DX159" s="24">
        <v>-8.2316799999999996E-2</v>
      </c>
      <c r="DY159" s="24">
        <v>-5.7408300000000002E-2</v>
      </c>
      <c r="DZ159" s="24">
        <v>-3.0521300000000001E-2</v>
      </c>
      <c r="EA159" s="24">
        <v>-7.3322999999999999E-3</v>
      </c>
      <c r="EB159" s="24">
        <v>1.09943E-2</v>
      </c>
      <c r="EC159" s="24">
        <v>3.9503999999999997E-2</v>
      </c>
      <c r="ED159" s="24">
        <v>8.0019400000000004E-2</v>
      </c>
      <c r="EE159" s="24">
        <v>0.10367850000000001</v>
      </c>
      <c r="EF159" s="24">
        <v>9.2990199999999995E-2</v>
      </c>
      <c r="EG159" s="24">
        <v>0.13741880000000001</v>
      </c>
      <c r="EH159" s="24">
        <v>0.21445729999999999</v>
      </c>
      <c r="EI159" s="24">
        <v>0.21169650000000001</v>
      </c>
      <c r="EJ159" s="24">
        <v>0.2331683</v>
      </c>
      <c r="EK159" s="24">
        <v>0.22082260000000001</v>
      </c>
      <c r="EL159" s="24">
        <v>0.25519019999999998</v>
      </c>
      <c r="EM159" s="24">
        <v>0.28177449999999998</v>
      </c>
      <c r="EN159" s="24">
        <v>0.31523499999999999</v>
      </c>
      <c r="EO159" s="24">
        <v>0.18685879999999999</v>
      </c>
      <c r="EP159" s="24">
        <v>0.17128060000000001</v>
      </c>
      <c r="EQ159" s="24">
        <v>0.14497769999999999</v>
      </c>
      <c r="ER159" s="24">
        <v>0.14093130000000001</v>
      </c>
      <c r="ES159" s="24">
        <v>7.5263800000000006E-2</v>
      </c>
      <c r="ET159" s="24">
        <v>2.0867199999999999E-2</v>
      </c>
      <c r="EU159" s="24">
        <v>62.10519</v>
      </c>
      <c r="EV159" s="24">
        <v>62.854550000000003</v>
      </c>
      <c r="EW159" s="24">
        <v>62.045459999999999</v>
      </c>
      <c r="EX159" s="24">
        <v>61.819479999999999</v>
      </c>
      <c r="EY159" s="24">
        <v>61.209090000000003</v>
      </c>
      <c r="EZ159" s="24">
        <v>60.994799999999998</v>
      </c>
      <c r="FA159" s="24">
        <v>60.714289999999998</v>
      </c>
      <c r="FB159" s="24">
        <v>61.037660000000002</v>
      </c>
      <c r="FC159" s="24">
        <v>62.385719999999999</v>
      </c>
      <c r="FD159" s="24">
        <v>65.696110000000004</v>
      </c>
      <c r="FE159" s="24">
        <v>70.31429</v>
      </c>
      <c r="FF159" s="24">
        <v>72.079220000000007</v>
      </c>
      <c r="FG159" s="24">
        <v>72.929869999999994</v>
      </c>
      <c r="FH159" s="24">
        <v>74.49091</v>
      </c>
      <c r="FI159" s="24">
        <v>75.087010000000006</v>
      </c>
      <c r="FJ159" s="24">
        <v>75.380520000000004</v>
      </c>
      <c r="FK159" s="24">
        <v>73.740260000000006</v>
      </c>
      <c r="FL159" s="24">
        <v>71.666240000000002</v>
      </c>
      <c r="FM159" s="24">
        <v>68.912989999999994</v>
      </c>
      <c r="FN159" s="24">
        <v>66.757140000000007</v>
      </c>
      <c r="FO159" s="24">
        <v>63.641559999999998</v>
      </c>
      <c r="FP159" s="24">
        <v>62.192210000000003</v>
      </c>
      <c r="FQ159" s="24">
        <v>61.302599999999998</v>
      </c>
      <c r="FR159" s="24">
        <v>61.106490000000001</v>
      </c>
      <c r="FS159" s="24">
        <v>0.67402879999999998</v>
      </c>
      <c r="FT159" s="24">
        <v>2.9918299999999998E-2</v>
      </c>
      <c r="FU159" s="24">
        <v>4.8352699999999998E-2</v>
      </c>
    </row>
    <row r="160" spans="1:177" x14ac:dyDescent="0.2">
      <c r="A160" s="14" t="s">
        <v>228</v>
      </c>
      <c r="B160" s="14" t="s">
        <v>0</v>
      </c>
      <c r="C160" s="14" t="s">
        <v>225</v>
      </c>
      <c r="D160" s="36" t="s">
        <v>256</v>
      </c>
      <c r="E160" s="25" t="s">
        <v>221</v>
      </c>
      <c r="F160" s="25">
        <v>1705</v>
      </c>
      <c r="G160" s="24">
        <v>1.1632940000000001</v>
      </c>
      <c r="H160" s="24">
        <v>0.99443040000000005</v>
      </c>
      <c r="I160" s="24">
        <v>0.95105989999999996</v>
      </c>
      <c r="J160" s="24">
        <v>0.90221910000000005</v>
      </c>
      <c r="K160" s="24">
        <v>0.91750220000000005</v>
      </c>
      <c r="L160" s="24">
        <v>0.97571160000000001</v>
      </c>
      <c r="M160" s="24">
        <v>1.119162</v>
      </c>
      <c r="N160" s="24">
        <v>1.1126290000000001</v>
      </c>
      <c r="O160" s="24">
        <v>1.0620019999999999</v>
      </c>
      <c r="P160" s="24">
        <v>1.052624</v>
      </c>
      <c r="Q160" s="24">
        <v>1.0729120000000001</v>
      </c>
      <c r="R160" s="24">
        <v>1.2410650000000001</v>
      </c>
      <c r="S160" s="24">
        <v>1.3540179999999999</v>
      </c>
      <c r="T160" s="24">
        <v>1.4301459999999999</v>
      </c>
      <c r="U160" s="24">
        <v>1.535717</v>
      </c>
      <c r="V160" s="24">
        <v>1.6225430000000001</v>
      </c>
      <c r="W160" s="24">
        <v>1.7808200000000001</v>
      </c>
      <c r="X160" s="24">
        <v>2.0094650000000001</v>
      </c>
      <c r="Y160" s="24">
        <v>2.0407799999999998</v>
      </c>
      <c r="Z160" s="24">
        <v>1.9955510000000001</v>
      </c>
      <c r="AA160" s="24">
        <v>1.911416</v>
      </c>
      <c r="AB160" s="24">
        <v>1.7234879999999999</v>
      </c>
      <c r="AC160" s="24">
        <v>1.479573</v>
      </c>
      <c r="AD160" s="24">
        <v>1.2220359999999999</v>
      </c>
      <c r="AE160" s="24">
        <v>-0.1163317</v>
      </c>
      <c r="AF160" s="24">
        <v>-9.42273E-2</v>
      </c>
      <c r="AG160" s="24">
        <v>-6.2410599999999997E-2</v>
      </c>
      <c r="AH160" s="24">
        <v>-7.5136999999999995E-2</v>
      </c>
      <c r="AI160" s="24">
        <v>-6.1136599999999999E-2</v>
      </c>
      <c r="AJ160" s="24">
        <v>-3.7557599999999997E-2</v>
      </c>
      <c r="AK160" s="24">
        <v>2.4058599999999999E-2</v>
      </c>
      <c r="AL160" s="24">
        <v>-3.1628499999999997E-2</v>
      </c>
      <c r="AM160" s="24">
        <v>-2.8529499999999999E-2</v>
      </c>
      <c r="AN160" s="24">
        <v>-5.5150000000000002E-4</v>
      </c>
      <c r="AO160" s="24">
        <v>-1.44697E-2</v>
      </c>
      <c r="AP160" s="24">
        <v>4.02285E-2</v>
      </c>
      <c r="AQ160" s="24">
        <v>5.3451600000000002E-2</v>
      </c>
      <c r="AR160" s="24">
        <v>4.6467500000000002E-2</v>
      </c>
      <c r="AS160" s="24">
        <v>7.1429000000000006E-2</v>
      </c>
      <c r="AT160" s="24">
        <v>2.7637800000000001E-2</v>
      </c>
      <c r="AU160" s="24">
        <v>6.1667899999999998E-2</v>
      </c>
      <c r="AV160" s="24">
        <v>5.2552099999999997E-2</v>
      </c>
      <c r="AW160" s="24">
        <v>-8.5453000000000001E-2</v>
      </c>
      <c r="AX160" s="24">
        <v>-8.1458900000000001E-2</v>
      </c>
      <c r="AY160" s="24">
        <v>-7.5194499999999997E-2</v>
      </c>
      <c r="AZ160" s="24">
        <v>-0.1075014</v>
      </c>
      <c r="BA160" s="24">
        <v>-9.1196799999999995E-2</v>
      </c>
      <c r="BB160" s="24">
        <v>-0.1010882</v>
      </c>
      <c r="BC160" s="24">
        <v>-7.4899599999999997E-2</v>
      </c>
      <c r="BD160" s="24">
        <v>-6.1177799999999997E-2</v>
      </c>
      <c r="BE160" s="24">
        <v>-3.5353599999999999E-2</v>
      </c>
      <c r="BF160" s="24">
        <v>-4.9075300000000002E-2</v>
      </c>
      <c r="BG160" s="24">
        <v>-3.5365199999999999E-2</v>
      </c>
      <c r="BH160" s="24">
        <v>-1.0925600000000001E-2</v>
      </c>
      <c r="BI160" s="24">
        <v>4.8616800000000002E-2</v>
      </c>
      <c r="BJ160" s="24">
        <v>-6.9880999999999997E-3</v>
      </c>
      <c r="BK160" s="24">
        <v>-1.7654000000000001E-3</v>
      </c>
      <c r="BL160" s="24">
        <v>2.7915499999999999E-2</v>
      </c>
      <c r="BM160" s="24">
        <v>1.9551300000000001E-2</v>
      </c>
      <c r="BN160" s="24">
        <v>7.9457799999999995E-2</v>
      </c>
      <c r="BO160" s="24">
        <v>9.6078399999999994E-2</v>
      </c>
      <c r="BP160" s="24">
        <v>9.3554499999999999E-2</v>
      </c>
      <c r="BQ160" s="24">
        <v>0.1195677</v>
      </c>
      <c r="BR160" s="24">
        <v>7.8361299999999995E-2</v>
      </c>
      <c r="BS160" s="24">
        <v>0.11310480000000001</v>
      </c>
      <c r="BT160" s="24">
        <v>0.1030165</v>
      </c>
      <c r="BU160" s="24">
        <v>-3.3867399999999999E-2</v>
      </c>
      <c r="BV160" s="24">
        <v>-3.2732600000000001E-2</v>
      </c>
      <c r="BW160" s="24">
        <v>-2.8917200000000001E-2</v>
      </c>
      <c r="BX160" s="24">
        <v>-6.4881300000000003E-2</v>
      </c>
      <c r="BY160" s="24">
        <v>-5.2395200000000003E-2</v>
      </c>
      <c r="BZ160" s="24">
        <v>-6.6236000000000003E-2</v>
      </c>
      <c r="CA160" s="24">
        <v>-4.6203800000000003E-2</v>
      </c>
      <c r="CB160" s="24">
        <v>-3.82879E-2</v>
      </c>
      <c r="CC160" s="24">
        <v>-1.6614E-2</v>
      </c>
      <c r="CD160" s="24">
        <v>-3.10251E-2</v>
      </c>
      <c r="CE160" s="24">
        <v>-1.7516E-2</v>
      </c>
      <c r="CF160" s="24">
        <v>7.5196999999999998E-3</v>
      </c>
      <c r="CG160" s="24">
        <v>6.5625699999999995E-2</v>
      </c>
      <c r="CH160" s="24">
        <v>1.00778E-2</v>
      </c>
      <c r="CI160" s="24">
        <v>1.6771299999999999E-2</v>
      </c>
      <c r="CJ160" s="24">
        <v>4.7631699999999999E-2</v>
      </c>
      <c r="CK160" s="24">
        <v>4.3114100000000002E-2</v>
      </c>
      <c r="CL160" s="24">
        <v>0.1066279</v>
      </c>
      <c r="CM160" s="24">
        <v>0.12560160000000001</v>
      </c>
      <c r="CN160" s="24">
        <v>0.1261669</v>
      </c>
      <c r="CO160" s="24">
        <v>0.1529084</v>
      </c>
      <c r="CP160" s="24">
        <v>0.1134922</v>
      </c>
      <c r="CQ160" s="24">
        <v>0.1487298</v>
      </c>
      <c r="CR160" s="24">
        <v>0.13796800000000001</v>
      </c>
      <c r="CS160" s="24">
        <v>1.8606E-3</v>
      </c>
      <c r="CT160" s="24">
        <v>1.0150000000000001E-3</v>
      </c>
      <c r="CU160" s="24">
        <v>3.1343E-3</v>
      </c>
      <c r="CV160" s="24">
        <v>-3.53628E-2</v>
      </c>
      <c r="CW160" s="24">
        <v>-2.55213E-2</v>
      </c>
      <c r="CX160" s="24">
        <v>-4.2097500000000003E-2</v>
      </c>
      <c r="CY160" s="24">
        <v>-1.7508099999999999E-2</v>
      </c>
      <c r="CZ160" s="24">
        <v>-1.5397900000000001E-2</v>
      </c>
      <c r="DA160" s="24">
        <v>2.1256000000000001E-3</v>
      </c>
      <c r="DB160" s="24">
        <v>-1.29748E-2</v>
      </c>
      <c r="DC160" s="24">
        <v>3.3310000000000002E-4</v>
      </c>
      <c r="DD160" s="24">
        <v>2.5964999999999998E-2</v>
      </c>
      <c r="DE160" s="24">
        <v>8.2634700000000005E-2</v>
      </c>
      <c r="DF160" s="24">
        <v>2.71437E-2</v>
      </c>
      <c r="DG160" s="24">
        <v>3.5308100000000002E-2</v>
      </c>
      <c r="DH160" s="24">
        <v>6.7347799999999999E-2</v>
      </c>
      <c r="DI160" s="24">
        <v>6.6676899999999997E-2</v>
      </c>
      <c r="DJ160" s="24">
        <v>0.133798</v>
      </c>
      <c r="DK160" s="24">
        <v>0.15512480000000001</v>
      </c>
      <c r="DL160" s="24">
        <v>0.15877920000000001</v>
      </c>
      <c r="DM160" s="24">
        <v>0.1862491</v>
      </c>
      <c r="DN160" s="24">
        <v>0.14862310000000001</v>
      </c>
      <c r="DO160" s="24">
        <v>0.18435489999999999</v>
      </c>
      <c r="DP160" s="24">
        <v>0.1729194</v>
      </c>
      <c r="DQ160" s="24">
        <v>3.75886E-2</v>
      </c>
      <c r="DR160" s="24">
        <v>3.4762700000000001E-2</v>
      </c>
      <c r="DS160" s="24">
        <v>3.5185899999999999E-2</v>
      </c>
      <c r="DT160" s="24">
        <v>-5.8441999999999999E-3</v>
      </c>
      <c r="DU160" s="24">
        <v>1.3526E-3</v>
      </c>
      <c r="DV160" s="24">
        <v>-1.7958999999999999E-2</v>
      </c>
      <c r="DW160" s="24">
        <v>2.39241E-2</v>
      </c>
      <c r="DX160" s="24">
        <v>1.76516E-2</v>
      </c>
      <c r="DY160" s="24">
        <v>2.91826E-2</v>
      </c>
      <c r="DZ160" s="24">
        <v>1.3086800000000001E-2</v>
      </c>
      <c r="EA160" s="24">
        <v>2.6104499999999999E-2</v>
      </c>
      <c r="EB160" s="24">
        <v>5.2596999999999998E-2</v>
      </c>
      <c r="EC160" s="24">
        <v>0.10719289999999999</v>
      </c>
      <c r="ED160" s="24">
        <v>5.1784200000000002E-2</v>
      </c>
      <c r="EE160" s="24">
        <v>6.2072200000000001E-2</v>
      </c>
      <c r="EF160" s="24">
        <v>9.5814800000000006E-2</v>
      </c>
      <c r="EG160" s="24">
        <v>0.10069790000000001</v>
      </c>
      <c r="EH160" s="24">
        <v>0.1730274</v>
      </c>
      <c r="EI160" s="24">
        <v>0.1977516</v>
      </c>
      <c r="EJ160" s="24">
        <v>0.2058662</v>
      </c>
      <c r="EK160" s="24">
        <v>0.23438780000000001</v>
      </c>
      <c r="EL160" s="24">
        <v>0.19934650000000001</v>
      </c>
      <c r="EM160" s="24">
        <v>0.23579169999999999</v>
      </c>
      <c r="EN160" s="24">
        <v>0.22338379999999999</v>
      </c>
      <c r="EO160" s="24">
        <v>8.9174100000000006E-2</v>
      </c>
      <c r="EP160" s="24">
        <v>8.3488900000000005E-2</v>
      </c>
      <c r="EQ160" s="24">
        <v>8.14632E-2</v>
      </c>
      <c r="ER160" s="24">
        <v>3.67759E-2</v>
      </c>
      <c r="ES160" s="24">
        <v>4.0154200000000001E-2</v>
      </c>
      <c r="ET160" s="24">
        <v>1.6893200000000001E-2</v>
      </c>
      <c r="EU160" s="24">
        <v>61.344380000000001</v>
      </c>
      <c r="EV160" s="24">
        <v>60.130760000000002</v>
      </c>
      <c r="EW160" s="24">
        <v>59.552489999999999</v>
      </c>
      <c r="EX160" s="24">
        <v>58.867400000000004</v>
      </c>
      <c r="EY160" s="24">
        <v>57.860030000000002</v>
      </c>
      <c r="EZ160" s="24">
        <v>57.178640000000001</v>
      </c>
      <c r="FA160" s="24">
        <v>57.141800000000003</v>
      </c>
      <c r="FB160" s="24">
        <v>58.832410000000003</v>
      </c>
      <c r="FC160" s="24">
        <v>63.375689999999999</v>
      </c>
      <c r="FD160" s="24">
        <v>67.491709999999998</v>
      </c>
      <c r="FE160" s="24">
        <v>72.539599999999993</v>
      </c>
      <c r="FF160" s="24">
        <v>75.300190000000001</v>
      </c>
      <c r="FG160" s="24">
        <v>77.887659999999997</v>
      </c>
      <c r="FH160" s="24">
        <v>80.182320000000004</v>
      </c>
      <c r="FI160" s="24">
        <v>81.099450000000004</v>
      </c>
      <c r="FJ160" s="24">
        <v>81.771640000000005</v>
      </c>
      <c r="FK160" s="24">
        <v>80.298339999999996</v>
      </c>
      <c r="FL160" s="24">
        <v>78.193370000000002</v>
      </c>
      <c r="FM160" s="24">
        <v>75.51934</v>
      </c>
      <c r="FN160" s="24">
        <v>71.077349999999996</v>
      </c>
      <c r="FO160" s="24">
        <v>66.581950000000006</v>
      </c>
      <c r="FP160" s="24">
        <v>63.252299999999998</v>
      </c>
      <c r="FQ160" s="24">
        <v>62.246780000000001</v>
      </c>
      <c r="FR160" s="24">
        <v>60.825049999999997</v>
      </c>
      <c r="FS160" s="24">
        <v>0.73566039999999999</v>
      </c>
      <c r="FT160" s="24">
        <v>3.1845400000000003E-2</v>
      </c>
      <c r="FU160" s="24">
        <v>5.4311100000000001E-2</v>
      </c>
    </row>
    <row r="161" spans="1:177" x14ac:dyDescent="0.2">
      <c r="A161" s="14" t="s">
        <v>228</v>
      </c>
      <c r="B161" s="14" t="s">
        <v>0</v>
      </c>
      <c r="C161" s="14" t="s">
        <v>225</v>
      </c>
      <c r="D161" s="36" t="s">
        <v>257</v>
      </c>
      <c r="E161" s="25" t="s">
        <v>219</v>
      </c>
      <c r="F161" s="25">
        <v>2917</v>
      </c>
      <c r="G161" s="24">
        <v>1.871664</v>
      </c>
      <c r="H161" s="24">
        <v>1.6767860000000001</v>
      </c>
      <c r="I161" s="24">
        <v>1.58378</v>
      </c>
      <c r="J161" s="24">
        <v>1.5497479999999999</v>
      </c>
      <c r="K161" s="24">
        <v>1.530718</v>
      </c>
      <c r="L161" s="24">
        <v>1.6732119999999999</v>
      </c>
      <c r="M161" s="24">
        <v>1.9045890000000001</v>
      </c>
      <c r="N161" s="24">
        <v>1.9618910000000001</v>
      </c>
      <c r="O161" s="24">
        <v>1.911151</v>
      </c>
      <c r="P161" s="24">
        <v>1.9340459999999999</v>
      </c>
      <c r="Q161" s="24">
        <v>1.9794480000000001</v>
      </c>
      <c r="R161" s="24">
        <v>2.1300050000000001</v>
      </c>
      <c r="S161" s="24">
        <v>2.2160259999999998</v>
      </c>
      <c r="T161" s="24">
        <v>2.3716490000000001</v>
      </c>
      <c r="U161" s="24">
        <v>2.5304829999999998</v>
      </c>
      <c r="V161" s="24">
        <v>2.6148739999999999</v>
      </c>
      <c r="W161" s="24">
        <v>2.7938890000000001</v>
      </c>
      <c r="X161" s="24">
        <v>3.2569509999999999</v>
      </c>
      <c r="Y161" s="24">
        <v>3.4405730000000001</v>
      </c>
      <c r="Z161" s="24">
        <v>3.5295990000000002</v>
      </c>
      <c r="AA161" s="24">
        <v>3.5448210000000002</v>
      </c>
      <c r="AB161" s="24">
        <v>3.2520630000000001</v>
      </c>
      <c r="AC161" s="24">
        <v>2.691392</v>
      </c>
      <c r="AD161" s="24">
        <v>2.2239119999999999</v>
      </c>
      <c r="AE161" s="24">
        <v>-0.1130057</v>
      </c>
      <c r="AF161" s="24">
        <v>-0.1108035</v>
      </c>
      <c r="AG161" s="24">
        <v>-8.8275800000000001E-2</v>
      </c>
      <c r="AH161" s="24">
        <v>-0.10052129999999999</v>
      </c>
      <c r="AI161" s="24">
        <v>-7.2077299999999997E-2</v>
      </c>
      <c r="AJ161" s="24">
        <v>-7.3958399999999994E-2</v>
      </c>
      <c r="AK161" s="24">
        <v>-1.98832E-2</v>
      </c>
      <c r="AL161" s="24">
        <v>1.4305099999999999E-2</v>
      </c>
      <c r="AM161" s="24">
        <v>5.6054199999999998E-2</v>
      </c>
      <c r="AN161" s="24">
        <v>9.3008499999999994E-2</v>
      </c>
      <c r="AO161" s="24">
        <v>5.3919799999999997E-2</v>
      </c>
      <c r="AP161" s="24">
        <v>0.14154929999999999</v>
      </c>
      <c r="AQ161" s="24">
        <v>8.8980199999999995E-2</v>
      </c>
      <c r="AR161" s="24">
        <v>0.1430717</v>
      </c>
      <c r="AS161" s="24">
        <v>0.1059982</v>
      </c>
      <c r="AT161" s="24">
        <v>0.1044455</v>
      </c>
      <c r="AU161" s="24">
        <v>0.1114059</v>
      </c>
      <c r="AV161" s="24">
        <v>8.4173200000000004E-2</v>
      </c>
      <c r="AW161" s="24">
        <v>9.3389000000000007E-3</v>
      </c>
      <c r="AX161" s="24">
        <v>1.3189599999999999E-2</v>
      </c>
      <c r="AY161" s="24">
        <v>5.5253200000000002E-2</v>
      </c>
      <c r="AZ161" s="24">
        <v>-1.2809900000000001E-2</v>
      </c>
      <c r="BA161" s="24">
        <v>-4.4236400000000002E-2</v>
      </c>
      <c r="BB161" s="24">
        <v>-8.1486900000000001E-2</v>
      </c>
      <c r="BC161" s="24">
        <v>-8.2012600000000005E-2</v>
      </c>
      <c r="BD161" s="24">
        <v>-8.0472699999999994E-2</v>
      </c>
      <c r="BE161" s="24">
        <v>-5.9803500000000002E-2</v>
      </c>
      <c r="BF161" s="24">
        <v>-7.1965500000000002E-2</v>
      </c>
      <c r="BG161" s="24">
        <v>-4.5629799999999998E-2</v>
      </c>
      <c r="BH161" s="24">
        <v>-4.7322599999999999E-2</v>
      </c>
      <c r="BI161" s="24">
        <v>6.4567000000000001E-3</v>
      </c>
      <c r="BJ161" s="24">
        <v>4.0900199999999998E-2</v>
      </c>
      <c r="BK161" s="24">
        <v>8.3431599999999995E-2</v>
      </c>
      <c r="BL161" s="24">
        <v>0.12098399999999999</v>
      </c>
      <c r="BM161" s="24">
        <v>8.2736100000000007E-2</v>
      </c>
      <c r="BN161" s="24">
        <v>0.1715999</v>
      </c>
      <c r="BO161" s="24">
        <v>0.1189017</v>
      </c>
      <c r="BP161" s="24">
        <v>0.17297709999999999</v>
      </c>
      <c r="BQ161" s="24">
        <v>0.1375275</v>
      </c>
      <c r="BR161" s="24">
        <v>0.13619829999999999</v>
      </c>
      <c r="BS161" s="24">
        <v>0.14435819999999999</v>
      </c>
      <c r="BT161" s="24">
        <v>0.1173061</v>
      </c>
      <c r="BU161" s="24">
        <v>4.43039E-2</v>
      </c>
      <c r="BV161" s="24">
        <v>4.8766200000000003E-2</v>
      </c>
      <c r="BW161" s="24">
        <v>8.9867900000000001E-2</v>
      </c>
      <c r="BX161" s="24">
        <v>1.9872399999999998E-2</v>
      </c>
      <c r="BY161" s="24">
        <v>-1.35012E-2</v>
      </c>
      <c r="BZ161" s="24">
        <v>-5.1626699999999998E-2</v>
      </c>
      <c r="CA161" s="24">
        <v>-6.0546799999999998E-2</v>
      </c>
      <c r="CB161" s="24">
        <v>-5.9465700000000003E-2</v>
      </c>
      <c r="CC161" s="24">
        <v>-4.0083599999999997E-2</v>
      </c>
      <c r="CD161" s="24">
        <v>-5.2187799999999999E-2</v>
      </c>
      <c r="CE161" s="24">
        <v>-2.7312400000000001E-2</v>
      </c>
      <c r="CF161" s="24">
        <v>-2.88747E-2</v>
      </c>
      <c r="CG161" s="24">
        <v>2.4699700000000002E-2</v>
      </c>
      <c r="CH161" s="24">
        <v>5.9319900000000002E-2</v>
      </c>
      <c r="CI161" s="24">
        <v>0.1023931</v>
      </c>
      <c r="CJ161" s="24">
        <v>0.1403597</v>
      </c>
      <c r="CK161" s="24">
        <v>0.1026942</v>
      </c>
      <c r="CL161" s="24">
        <v>0.1924129</v>
      </c>
      <c r="CM161" s="24">
        <v>0.13962530000000001</v>
      </c>
      <c r="CN161" s="24">
        <v>0.19368949999999999</v>
      </c>
      <c r="CO161" s="24">
        <v>0.15936449999999999</v>
      </c>
      <c r="CP161" s="24">
        <v>0.1581902</v>
      </c>
      <c r="CQ161" s="24">
        <v>0.16718089999999999</v>
      </c>
      <c r="CR161" s="24">
        <v>0.14025380000000001</v>
      </c>
      <c r="CS161" s="24">
        <v>6.8520499999999998E-2</v>
      </c>
      <c r="CT161" s="24">
        <v>7.34065E-2</v>
      </c>
      <c r="CU161" s="24">
        <v>0.113842</v>
      </c>
      <c r="CV161" s="24">
        <v>4.2507999999999997E-2</v>
      </c>
      <c r="CW161" s="24">
        <v>7.7859000000000001E-3</v>
      </c>
      <c r="CX161" s="24">
        <v>-3.09457E-2</v>
      </c>
      <c r="CY161" s="24">
        <v>-3.9081100000000001E-2</v>
      </c>
      <c r="CZ161" s="24">
        <v>-3.8458699999999998E-2</v>
      </c>
      <c r="DA161" s="24">
        <v>-2.0363699999999998E-2</v>
      </c>
      <c r="DB161" s="24">
        <v>-3.24102E-2</v>
      </c>
      <c r="DC161" s="24">
        <v>-8.9949000000000001E-3</v>
      </c>
      <c r="DD161" s="24">
        <v>-1.0426899999999999E-2</v>
      </c>
      <c r="DE161" s="24">
        <v>4.2942599999999997E-2</v>
      </c>
      <c r="DF161" s="24">
        <v>7.7739500000000003E-2</v>
      </c>
      <c r="DG161" s="24">
        <v>0.12135460000000001</v>
      </c>
      <c r="DH161" s="24">
        <v>0.1597354</v>
      </c>
      <c r="DI161" s="24">
        <v>0.12265230000000001</v>
      </c>
      <c r="DJ161" s="24">
        <v>0.2132259</v>
      </c>
      <c r="DK161" s="24">
        <v>0.16034880000000001</v>
      </c>
      <c r="DL161" s="24">
        <v>0.2144018</v>
      </c>
      <c r="DM161" s="24">
        <v>0.18120159999999999</v>
      </c>
      <c r="DN161" s="24">
        <v>0.18018210000000001</v>
      </c>
      <c r="DO161" s="24">
        <v>0.19000359999999999</v>
      </c>
      <c r="DP161" s="24">
        <v>0.1632015</v>
      </c>
      <c r="DQ161" s="24">
        <v>9.2737200000000006E-2</v>
      </c>
      <c r="DR161" s="24">
        <v>9.8046800000000003E-2</v>
      </c>
      <c r="DS161" s="24">
        <v>0.1378161</v>
      </c>
      <c r="DT161" s="24">
        <v>6.5143599999999996E-2</v>
      </c>
      <c r="DU161" s="24">
        <v>2.9073000000000002E-2</v>
      </c>
      <c r="DV161" s="24">
        <v>-1.02646E-2</v>
      </c>
      <c r="DW161" s="24">
        <v>-8.0879999999999997E-3</v>
      </c>
      <c r="DX161" s="24">
        <v>-8.1279999999999998E-3</v>
      </c>
      <c r="DY161" s="24">
        <v>8.1086000000000005E-3</v>
      </c>
      <c r="DZ161" s="24">
        <v>-3.8544E-3</v>
      </c>
      <c r="EA161" s="24">
        <v>1.7452599999999999E-2</v>
      </c>
      <c r="EB161" s="24">
        <v>1.6208899999999998E-2</v>
      </c>
      <c r="EC161" s="24">
        <v>6.9282499999999997E-2</v>
      </c>
      <c r="ED161" s="24">
        <v>0.1043346</v>
      </c>
      <c r="EE161" s="24">
        <v>0.148732</v>
      </c>
      <c r="EF161" s="24">
        <v>0.18771080000000001</v>
      </c>
      <c r="EG161" s="24">
        <v>0.15146860000000001</v>
      </c>
      <c r="EH161" s="24">
        <v>0.24327660000000001</v>
      </c>
      <c r="EI161" s="24">
        <v>0.1902703</v>
      </c>
      <c r="EJ161" s="24">
        <v>0.2443072</v>
      </c>
      <c r="EK161" s="24">
        <v>0.2127308</v>
      </c>
      <c r="EL161" s="24">
        <v>0.21193490000000001</v>
      </c>
      <c r="EM161" s="24">
        <v>0.22295590000000001</v>
      </c>
      <c r="EN161" s="24">
        <v>0.19633429999999999</v>
      </c>
      <c r="EO161" s="24">
        <v>0.12770219999999999</v>
      </c>
      <c r="EP161" s="24">
        <v>0.13362350000000001</v>
      </c>
      <c r="EQ161" s="24">
        <v>0.1724309</v>
      </c>
      <c r="ER161" s="24">
        <v>9.7825899999999993E-2</v>
      </c>
      <c r="ES161" s="24">
        <v>5.9808199999999999E-2</v>
      </c>
      <c r="ET161" s="24">
        <v>1.9595499999999998E-2</v>
      </c>
      <c r="EU161" s="24">
        <v>63.343679999999999</v>
      </c>
      <c r="EV161" s="24">
        <v>62.35172</v>
      </c>
      <c r="EW161" s="24">
        <v>61.389659999999999</v>
      </c>
      <c r="EX161" s="24">
        <v>61.714939999999999</v>
      </c>
      <c r="EY161" s="24">
        <v>63.6</v>
      </c>
      <c r="EZ161" s="24">
        <v>65.660920000000004</v>
      </c>
      <c r="FA161" s="24">
        <v>65.425290000000004</v>
      </c>
      <c r="FB161" s="24">
        <v>70.727580000000003</v>
      </c>
      <c r="FC161" s="24">
        <v>78.194249999999997</v>
      </c>
      <c r="FD161" s="24">
        <v>84.508049999999997</v>
      </c>
      <c r="FE161" s="24">
        <v>90.512640000000005</v>
      </c>
      <c r="FF161" s="24">
        <v>92.136780000000002</v>
      </c>
      <c r="FG161" s="24">
        <v>93.639080000000007</v>
      </c>
      <c r="FH161" s="24">
        <v>93.449420000000003</v>
      </c>
      <c r="FI161" s="24">
        <v>93.185059999999993</v>
      </c>
      <c r="FJ161" s="24">
        <v>92.494259999999997</v>
      </c>
      <c r="FK161" s="24">
        <v>90.543679999999995</v>
      </c>
      <c r="FL161" s="24">
        <v>84.887360000000001</v>
      </c>
      <c r="FM161" s="24">
        <v>81.610339999999994</v>
      </c>
      <c r="FN161" s="24">
        <v>78.413799999999995</v>
      </c>
      <c r="FO161" s="24">
        <v>76.222989999999996</v>
      </c>
      <c r="FP161" s="24">
        <v>74.316090000000003</v>
      </c>
      <c r="FQ161" s="24">
        <v>71.798850000000002</v>
      </c>
      <c r="FR161" s="24">
        <v>68.267809999999997</v>
      </c>
      <c r="FS161" s="24">
        <v>0.57794210000000001</v>
      </c>
      <c r="FT161" s="24">
        <v>2.50446E-2</v>
      </c>
      <c r="FU161" s="24">
        <v>3.5497599999999997E-2</v>
      </c>
    </row>
    <row r="162" spans="1:177" x14ac:dyDescent="0.2">
      <c r="A162" s="14" t="s">
        <v>228</v>
      </c>
      <c r="B162" s="14" t="s">
        <v>0</v>
      </c>
      <c r="C162" s="14" t="s">
        <v>225</v>
      </c>
      <c r="D162" s="36" t="s">
        <v>257</v>
      </c>
      <c r="E162" s="25" t="s">
        <v>220</v>
      </c>
      <c r="F162" s="25">
        <v>1702</v>
      </c>
      <c r="G162" s="24">
        <v>1.094284</v>
      </c>
      <c r="H162" s="24">
        <v>0.98072919999999997</v>
      </c>
      <c r="I162" s="24">
        <v>0.91409700000000005</v>
      </c>
      <c r="J162" s="24">
        <v>0.8858644</v>
      </c>
      <c r="K162" s="24">
        <v>0.84646980000000005</v>
      </c>
      <c r="L162" s="24">
        <v>0.88549699999999998</v>
      </c>
      <c r="M162" s="24">
        <v>1.0228470000000001</v>
      </c>
      <c r="N162" s="24">
        <v>1.079666</v>
      </c>
      <c r="O162" s="24">
        <v>1.0952679999999999</v>
      </c>
      <c r="P162" s="24">
        <v>1.119491</v>
      </c>
      <c r="Q162" s="24">
        <v>1.1622269999999999</v>
      </c>
      <c r="R162" s="24">
        <v>1.2519690000000001</v>
      </c>
      <c r="S162" s="24">
        <v>1.307283</v>
      </c>
      <c r="T162" s="24">
        <v>1.352098</v>
      </c>
      <c r="U162" s="24">
        <v>1.4149210000000001</v>
      </c>
      <c r="V162" s="24">
        <v>1.4162699999999999</v>
      </c>
      <c r="W162" s="24">
        <v>1.4571499999999999</v>
      </c>
      <c r="X162" s="24">
        <v>1.7658130000000001</v>
      </c>
      <c r="Y162" s="24">
        <v>1.8979189999999999</v>
      </c>
      <c r="Z162" s="24">
        <v>1.9595039999999999</v>
      </c>
      <c r="AA162" s="24">
        <v>2.041261</v>
      </c>
      <c r="AB162" s="24">
        <v>1.889275</v>
      </c>
      <c r="AC162" s="24">
        <v>1.5855790000000001</v>
      </c>
      <c r="AD162" s="24">
        <v>1.3103009999999999</v>
      </c>
      <c r="AE162" s="24">
        <v>-9.7333100000000006E-2</v>
      </c>
      <c r="AF162" s="24">
        <v>-0.11350300000000001</v>
      </c>
      <c r="AG162" s="24">
        <v>-8.9366100000000004E-2</v>
      </c>
      <c r="AH162" s="24">
        <v>-9.4484600000000002E-2</v>
      </c>
      <c r="AI162" s="24">
        <v>-8.5863099999999998E-2</v>
      </c>
      <c r="AJ162" s="24">
        <v>-7.1307599999999999E-2</v>
      </c>
      <c r="AK162" s="24">
        <v>-2.24233E-2</v>
      </c>
      <c r="AL162" s="24">
        <v>-2.035E-2</v>
      </c>
      <c r="AM162" s="24">
        <v>1.6871E-3</v>
      </c>
      <c r="AN162" s="24">
        <v>2.3666300000000001E-2</v>
      </c>
      <c r="AO162" s="24">
        <v>4.3415599999999999E-2</v>
      </c>
      <c r="AP162" s="24">
        <v>0.10296669999999999</v>
      </c>
      <c r="AQ162" s="24">
        <v>9.5136700000000005E-2</v>
      </c>
      <c r="AR162" s="24">
        <v>9.4978099999999996E-2</v>
      </c>
      <c r="AS162" s="24">
        <v>0.1022609</v>
      </c>
      <c r="AT162" s="24">
        <v>8.2777699999999996E-2</v>
      </c>
      <c r="AU162" s="24">
        <v>4.4026799999999998E-2</v>
      </c>
      <c r="AV162" s="24">
        <v>1.9708099999999999E-2</v>
      </c>
      <c r="AW162" s="24">
        <v>-7.3948E-3</v>
      </c>
      <c r="AX162" s="24">
        <v>-3.34577E-2</v>
      </c>
      <c r="AY162" s="24">
        <v>3.5255999999999998E-3</v>
      </c>
      <c r="AZ162" s="24">
        <v>-3.16344E-2</v>
      </c>
      <c r="BA162" s="24">
        <v>-6.9755600000000001E-2</v>
      </c>
      <c r="BB162" s="24">
        <v>-8.4678699999999996E-2</v>
      </c>
      <c r="BC162" s="24">
        <v>-7.2915900000000006E-2</v>
      </c>
      <c r="BD162" s="24">
        <v>-8.9757900000000002E-2</v>
      </c>
      <c r="BE162" s="24">
        <v>-6.7432800000000001E-2</v>
      </c>
      <c r="BF162" s="24">
        <v>-7.2439000000000003E-2</v>
      </c>
      <c r="BG162" s="24">
        <v>-6.7421200000000001E-2</v>
      </c>
      <c r="BH162" s="24">
        <v>-5.34303E-2</v>
      </c>
      <c r="BI162" s="24">
        <v>-5.3395999999999999E-3</v>
      </c>
      <c r="BJ162" s="24">
        <v>-2.0699999999999998E-3</v>
      </c>
      <c r="BK162" s="24">
        <v>2.2416999999999999E-2</v>
      </c>
      <c r="BL162" s="24">
        <v>4.5347400000000003E-2</v>
      </c>
      <c r="BM162" s="24">
        <v>6.5384700000000004E-2</v>
      </c>
      <c r="BN162" s="24">
        <v>0.12716379999999999</v>
      </c>
      <c r="BO162" s="24">
        <v>0.11967469999999999</v>
      </c>
      <c r="BP162" s="24">
        <v>0.11934989999999999</v>
      </c>
      <c r="BQ162" s="24">
        <v>0.12819729999999999</v>
      </c>
      <c r="BR162" s="24">
        <v>0.1084372</v>
      </c>
      <c r="BS162" s="24">
        <v>7.0127400000000006E-2</v>
      </c>
      <c r="BT162" s="24">
        <v>4.5087700000000001E-2</v>
      </c>
      <c r="BU162" s="24">
        <v>1.8906800000000001E-2</v>
      </c>
      <c r="BV162" s="24">
        <v>-6.1767999999999997E-3</v>
      </c>
      <c r="BW162" s="24">
        <v>3.01476E-2</v>
      </c>
      <c r="BX162" s="24">
        <v>-6.5591E-3</v>
      </c>
      <c r="BY162" s="24">
        <v>-4.64515E-2</v>
      </c>
      <c r="BZ162" s="24">
        <v>-6.3541399999999998E-2</v>
      </c>
      <c r="CA162" s="24">
        <v>-5.6004600000000002E-2</v>
      </c>
      <c r="CB162" s="24">
        <v>-7.3312199999999994E-2</v>
      </c>
      <c r="CC162" s="24">
        <v>-5.2241799999999998E-2</v>
      </c>
      <c r="CD162" s="24">
        <v>-5.71703E-2</v>
      </c>
      <c r="CE162" s="24">
        <v>-5.46484E-2</v>
      </c>
      <c r="CF162" s="24">
        <v>-4.1048500000000002E-2</v>
      </c>
      <c r="CG162" s="24">
        <v>6.4925E-3</v>
      </c>
      <c r="CH162" s="24">
        <v>1.05907E-2</v>
      </c>
      <c r="CI162" s="24">
        <v>3.6774399999999999E-2</v>
      </c>
      <c r="CJ162" s="24">
        <v>6.0363699999999999E-2</v>
      </c>
      <c r="CK162" s="24">
        <v>8.0600500000000005E-2</v>
      </c>
      <c r="CL162" s="24">
        <v>0.14392260000000001</v>
      </c>
      <c r="CM162" s="24">
        <v>0.1366696</v>
      </c>
      <c r="CN162" s="24">
        <v>0.13622970000000001</v>
      </c>
      <c r="CO162" s="24">
        <v>0.14616080000000001</v>
      </c>
      <c r="CP162" s="24">
        <v>0.12620880000000001</v>
      </c>
      <c r="CQ162" s="24">
        <v>8.8204599999999994E-2</v>
      </c>
      <c r="CR162" s="24">
        <v>6.2665499999999999E-2</v>
      </c>
      <c r="CS162" s="24">
        <v>3.7123099999999999E-2</v>
      </c>
      <c r="CT162" s="24">
        <v>1.27178E-2</v>
      </c>
      <c r="CU162" s="24">
        <v>4.8585900000000001E-2</v>
      </c>
      <c r="CV162" s="24">
        <v>1.0808E-2</v>
      </c>
      <c r="CW162" s="24">
        <v>-3.03112E-2</v>
      </c>
      <c r="CX162" s="24">
        <v>-4.8901800000000002E-2</v>
      </c>
      <c r="CY162" s="24">
        <v>-3.9093299999999997E-2</v>
      </c>
      <c r="CZ162" s="24">
        <v>-5.6866399999999998E-2</v>
      </c>
      <c r="DA162" s="24">
        <v>-3.7050899999999998E-2</v>
      </c>
      <c r="DB162" s="24">
        <v>-4.1901599999999997E-2</v>
      </c>
      <c r="DC162" s="24">
        <v>-4.1875700000000002E-2</v>
      </c>
      <c r="DD162" s="24">
        <v>-2.8666799999999999E-2</v>
      </c>
      <c r="DE162" s="24">
        <v>1.83246E-2</v>
      </c>
      <c r="DF162" s="24">
        <v>2.3251299999999999E-2</v>
      </c>
      <c r="DG162" s="24">
        <v>5.1131799999999998E-2</v>
      </c>
      <c r="DH162" s="24">
        <v>7.53799E-2</v>
      </c>
      <c r="DI162" s="24">
        <v>9.5816299999999993E-2</v>
      </c>
      <c r="DJ162" s="24">
        <v>0.1606814</v>
      </c>
      <c r="DK162" s="24">
        <v>0.15366460000000001</v>
      </c>
      <c r="DL162" s="24">
        <v>0.15310940000000001</v>
      </c>
      <c r="DM162" s="24">
        <v>0.1641243</v>
      </c>
      <c r="DN162" s="24">
        <v>0.14398050000000001</v>
      </c>
      <c r="DO162" s="24">
        <v>0.1062818</v>
      </c>
      <c r="DP162" s="24">
        <v>8.0243300000000004E-2</v>
      </c>
      <c r="DQ162" s="24">
        <v>5.53395E-2</v>
      </c>
      <c r="DR162" s="24">
        <v>3.1612500000000002E-2</v>
      </c>
      <c r="DS162" s="24">
        <v>6.7024200000000006E-2</v>
      </c>
      <c r="DT162" s="24">
        <v>2.8174999999999999E-2</v>
      </c>
      <c r="DU162" s="24">
        <v>-1.4170800000000001E-2</v>
      </c>
      <c r="DV162" s="24">
        <v>-3.42622E-2</v>
      </c>
      <c r="DW162" s="24">
        <v>-1.4676099999999999E-2</v>
      </c>
      <c r="DX162" s="24">
        <v>-3.3121400000000002E-2</v>
      </c>
      <c r="DY162" s="24">
        <v>-1.5117500000000001E-2</v>
      </c>
      <c r="DZ162" s="24">
        <v>-1.9855999999999999E-2</v>
      </c>
      <c r="EA162" s="24">
        <v>-2.3433800000000001E-2</v>
      </c>
      <c r="EB162" s="24">
        <v>-1.07895E-2</v>
      </c>
      <c r="EC162" s="24">
        <v>3.5408299999999997E-2</v>
      </c>
      <c r="ED162" s="24">
        <v>4.1531400000000003E-2</v>
      </c>
      <c r="EE162" s="24">
        <v>7.1861599999999998E-2</v>
      </c>
      <c r="EF162" s="24">
        <v>9.7060999999999995E-2</v>
      </c>
      <c r="EG162" s="24">
        <v>0.1177855</v>
      </c>
      <c r="EH162" s="24">
        <v>0.1848785</v>
      </c>
      <c r="EI162" s="24">
        <v>0.17820250000000001</v>
      </c>
      <c r="EJ162" s="24">
        <v>0.17748120000000001</v>
      </c>
      <c r="EK162" s="24">
        <v>0.1900607</v>
      </c>
      <c r="EL162" s="24">
        <v>0.16964000000000001</v>
      </c>
      <c r="EM162" s="24">
        <v>0.13238240000000001</v>
      </c>
      <c r="EN162" s="24">
        <v>0.10562290000000001</v>
      </c>
      <c r="EO162" s="24">
        <v>8.1641000000000005E-2</v>
      </c>
      <c r="EP162" s="24">
        <v>5.8893300000000003E-2</v>
      </c>
      <c r="EQ162" s="24">
        <v>9.3646099999999996E-2</v>
      </c>
      <c r="ER162" s="24">
        <v>5.32503E-2</v>
      </c>
      <c r="ES162" s="24">
        <v>9.1333000000000004E-3</v>
      </c>
      <c r="ET162" s="24">
        <v>-1.31249E-2</v>
      </c>
      <c r="EU162" s="24">
        <v>64.955730000000003</v>
      </c>
      <c r="EV162" s="24">
        <v>64.255529999999993</v>
      </c>
      <c r="EW162" s="24">
        <v>62.855130000000003</v>
      </c>
      <c r="EX162" s="24">
        <v>63.398389999999999</v>
      </c>
      <c r="EY162" s="24">
        <v>65.851100000000002</v>
      </c>
      <c r="EZ162" s="24">
        <v>67.418509999999998</v>
      </c>
      <c r="FA162" s="24">
        <v>68.329980000000006</v>
      </c>
      <c r="FB162" s="24">
        <v>73.321929999999995</v>
      </c>
      <c r="FC162" s="24">
        <v>80.603620000000006</v>
      </c>
      <c r="FD162" s="24">
        <v>86.792760000000001</v>
      </c>
      <c r="FE162" s="24">
        <v>91.408450000000002</v>
      </c>
      <c r="FF162" s="24">
        <v>93.251509999999996</v>
      </c>
      <c r="FG162" s="24">
        <v>94.744470000000007</v>
      </c>
      <c r="FH162" s="24">
        <v>94.541240000000002</v>
      </c>
      <c r="FI162" s="24">
        <v>94.629779999999997</v>
      </c>
      <c r="FJ162" s="24">
        <v>93.525149999999996</v>
      </c>
      <c r="FK162" s="24">
        <v>91.855130000000003</v>
      </c>
      <c r="FL162" s="24">
        <v>86.128770000000003</v>
      </c>
      <c r="FM162" s="24">
        <v>82.86318</v>
      </c>
      <c r="FN162" s="24">
        <v>79.380279999999999</v>
      </c>
      <c r="FO162" s="24">
        <v>76.784710000000004</v>
      </c>
      <c r="FP162" s="24">
        <v>75.613690000000005</v>
      </c>
      <c r="FQ162" s="24">
        <v>72.621729999999999</v>
      </c>
      <c r="FR162" s="24">
        <v>69.774649999999994</v>
      </c>
      <c r="FS162" s="24">
        <v>0.42734369999999999</v>
      </c>
      <c r="FT162" s="24">
        <v>1.9365899999999998E-2</v>
      </c>
      <c r="FU162" s="24">
        <v>2.7194200000000002E-2</v>
      </c>
    </row>
    <row r="163" spans="1:177" x14ac:dyDescent="0.2">
      <c r="A163" s="14" t="s">
        <v>228</v>
      </c>
      <c r="B163" s="14" t="s">
        <v>0</v>
      </c>
      <c r="C163" s="14" t="s">
        <v>225</v>
      </c>
      <c r="D163" s="36" t="s">
        <v>257</v>
      </c>
      <c r="E163" s="25" t="s">
        <v>221</v>
      </c>
      <c r="F163" s="25">
        <v>1215</v>
      </c>
      <c r="G163" s="24">
        <v>0.77519950000000004</v>
      </c>
      <c r="H163" s="24">
        <v>0.69251419999999997</v>
      </c>
      <c r="I163" s="24">
        <v>0.66715869999999999</v>
      </c>
      <c r="J163" s="24">
        <v>0.65994640000000004</v>
      </c>
      <c r="K163" s="24">
        <v>0.67938390000000004</v>
      </c>
      <c r="L163" s="24">
        <v>0.78358110000000003</v>
      </c>
      <c r="M163" s="24">
        <v>0.87802449999999999</v>
      </c>
      <c r="N163" s="24">
        <v>0.88147900000000001</v>
      </c>
      <c r="O163" s="24">
        <v>0.81695119999999999</v>
      </c>
      <c r="P163" s="24">
        <v>0.81611040000000001</v>
      </c>
      <c r="Q163" s="24">
        <v>0.81955750000000005</v>
      </c>
      <c r="R163" s="24">
        <v>0.88118640000000004</v>
      </c>
      <c r="S163" s="24">
        <v>0.91165940000000001</v>
      </c>
      <c r="T163" s="24">
        <v>1.0228740000000001</v>
      </c>
      <c r="U163" s="24">
        <v>1.1095919999999999</v>
      </c>
      <c r="V163" s="24">
        <v>1.1908460000000001</v>
      </c>
      <c r="W163" s="24">
        <v>1.333491</v>
      </c>
      <c r="X163" s="24">
        <v>1.4932829999999999</v>
      </c>
      <c r="Y163" s="24">
        <v>1.539723</v>
      </c>
      <c r="Z163" s="24">
        <v>1.5689550000000001</v>
      </c>
      <c r="AA163" s="24">
        <v>1.5058210000000001</v>
      </c>
      <c r="AB163" s="24">
        <v>1.3638300000000001</v>
      </c>
      <c r="AC163" s="24">
        <v>1.1049739999999999</v>
      </c>
      <c r="AD163" s="24">
        <v>0.91154820000000003</v>
      </c>
      <c r="AE163" s="24">
        <v>-4.0230000000000002E-2</v>
      </c>
      <c r="AF163" s="24">
        <v>-2.3640899999999999E-2</v>
      </c>
      <c r="AG163" s="24">
        <v>-2.2065000000000001E-2</v>
      </c>
      <c r="AH163" s="24">
        <v>-3.0153800000000001E-2</v>
      </c>
      <c r="AI163" s="24">
        <v>-9.2131999999999995E-3</v>
      </c>
      <c r="AJ163" s="24">
        <v>-2.2140799999999999E-2</v>
      </c>
      <c r="AK163" s="24">
        <v>-1.55096E-2</v>
      </c>
      <c r="AL163" s="24">
        <v>1.7370500000000001E-2</v>
      </c>
      <c r="AM163" s="24">
        <v>3.6298999999999998E-2</v>
      </c>
      <c r="AN163" s="24">
        <v>5.10397E-2</v>
      </c>
      <c r="AO163" s="24">
        <v>-6.4729999999999996E-3</v>
      </c>
      <c r="AP163" s="24">
        <v>2.2591799999999999E-2</v>
      </c>
      <c r="AQ163" s="24">
        <v>-2.0965399999999999E-2</v>
      </c>
      <c r="AR163" s="24">
        <v>3.4110700000000001E-2</v>
      </c>
      <c r="AS163" s="24">
        <v>-1.7430299999999999E-2</v>
      </c>
      <c r="AT163" s="24">
        <v>-4.2059999999999998E-4</v>
      </c>
      <c r="AU163" s="24">
        <v>4.9621600000000002E-2</v>
      </c>
      <c r="AV163" s="24">
        <v>4.9254399999999997E-2</v>
      </c>
      <c r="AW163" s="24">
        <v>-5.3283999999999996E-3</v>
      </c>
      <c r="AX163" s="24">
        <v>2.4319299999999999E-2</v>
      </c>
      <c r="AY163" s="24">
        <v>3.0488100000000001E-2</v>
      </c>
      <c r="AZ163" s="24">
        <v>-3.058E-3</v>
      </c>
      <c r="BA163" s="24">
        <v>9.1310000000000002E-4</v>
      </c>
      <c r="BB163" s="24">
        <v>-2.18794E-2</v>
      </c>
      <c r="BC163" s="24">
        <v>-2.1093899999999999E-2</v>
      </c>
      <c r="BD163" s="24">
        <v>-4.7682000000000002E-3</v>
      </c>
      <c r="BE163" s="24">
        <v>-3.8809000000000001E-3</v>
      </c>
      <c r="BF163" s="24">
        <v>-1.19618E-2</v>
      </c>
      <c r="BG163" s="24">
        <v>9.7362000000000004E-3</v>
      </c>
      <c r="BH163" s="24">
        <v>-2.3893E-3</v>
      </c>
      <c r="BI163" s="24">
        <v>4.5363000000000001E-3</v>
      </c>
      <c r="BJ163" s="24">
        <v>3.66398E-2</v>
      </c>
      <c r="BK163" s="24">
        <v>5.4162099999999998E-2</v>
      </c>
      <c r="BL163" s="24">
        <v>6.8703600000000004E-2</v>
      </c>
      <c r="BM163" s="24">
        <v>1.2171299999999999E-2</v>
      </c>
      <c r="BN163" s="24">
        <v>4.0402899999999999E-2</v>
      </c>
      <c r="BO163" s="24">
        <v>-3.9299000000000001E-3</v>
      </c>
      <c r="BP163" s="24">
        <v>5.1452600000000001E-2</v>
      </c>
      <c r="BQ163" s="24">
        <v>4.507E-4</v>
      </c>
      <c r="BR163" s="24">
        <v>1.82738E-2</v>
      </c>
      <c r="BS163" s="24">
        <v>6.9766099999999998E-2</v>
      </c>
      <c r="BT163" s="24">
        <v>7.0588600000000001E-2</v>
      </c>
      <c r="BU163" s="24">
        <v>1.7715999999999999E-2</v>
      </c>
      <c r="BV163" s="24">
        <v>4.7147000000000001E-2</v>
      </c>
      <c r="BW163" s="24">
        <v>5.2631499999999998E-2</v>
      </c>
      <c r="BX163" s="24">
        <v>1.7926500000000001E-2</v>
      </c>
      <c r="BY163" s="24">
        <v>2.0941600000000001E-2</v>
      </c>
      <c r="BZ163" s="24">
        <v>-8.1890000000000001E-4</v>
      </c>
      <c r="CA163" s="24">
        <v>-7.8402000000000003E-3</v>
      </c>
      <c r="CB163" s="24">
        <v>8.3031000000000008E-3</v>
      </c>
      <c r="CC163" s="24">
        <v>8.7133999999999996E-3</v>
      </c>
      <c r="CD163" s="24">
        <v>6.3789999999999995E-4</v>
      </c>
      <c r="CE163" s="24">
        <v>2.2860499999999999E-2</v>
      </c>
      <c r="CF163" s="24">
        <v>1.12906E-2</v>
      </c>
      <c r="CG163" s="24">
        <v>1.8420099999999998E-2</v>
      </c>
      <c r="CH163" s="24">
        <v>4.9985700000000001E-2</v>
      </c>
      <c r="CI163" s="24">
        <v>6.6533999999999996E-2</v>
      </c>
      <c r="CJ163" s="24">
        <v>8.0937599999999998E-2</v>
      </c>
      <c r="CK163" s="24">
        <v>2.50844E-2</v>
      </c>
      <c r="CL163" s="24">
        <v>5.2738800000000002E-2</v>
      </c>
      <c r="CM163" s="24">
        <v>7.8688000000000004E-3</v>
      </c>
      <c r="CN163" s="24">
        <v>6.3463500000000006E-2</v>
      </c>
      <c r="CO163" s="24">
        <v>1.2834999999999999E-2</v>
      </c>
      <c r="CP163" s="24">
        <v>3.1221499999999999E-2</v>
      </c>
      <c r="CQ163" s="24">
        <v>8.3718100000000004E-2</v>
      </c>
      <c r="CR163" s="24">
        <v>8.5364700000000002E-2</v>
      </c>
      <c r="CS163" s="24">
        <v>3.3676400000000002E-2</v>
      </c>
      <c r="CT163" s="24">
        <v>6.2957399999999997E-2</v>
      </c>
      <c r="CU163" s="24">
        <v>6.7968000000000001E-2</v>
      </c>
      <c r="CV163" s="24">
        <v>3.24604E-2</v>
      </c>
      <c r="CW163" s="24">
        <v>3.4813200000000002E-2</v>
      </c>
      <c r="CX163" s="24">
        <v>1.37675E-2</v>
      </c>
      <c r="CY163" s="24">
        <v>5.4133999999999996E-3</v>
      </c>
      <c r="CZ163" s="24">
        <v>2.1374299999999999E-2</v>
      </c>
      <c r="DA163" s="24">
        <v>2.1307599999999999E-2</v>
      </c>
      <c r="DB163" s="24">
        <v>1.32377E-2</v>
      </c>
      <c r="DC163" s="24">
        <v>3.5984799999999997E-2</v>
      </c>
      <c r="DD163" s="24">
        <v>2.49704E-2</v>
      </c>
      <c r="DE163" s="24">
        <v>3.2303800000000001E-2</v>
      </c>
      <c r="DF163" s="24">
        <v>6.3331600000000002E-2</v>
      </c>
      <c r="DG163" s="24">
        <v>7.8905900000000001E-2</v>
      </c>
      <c r="DH163" s="24">
        <v>9.3171599999999993E-2</v>
      </c>
      <c r="DI163" s="24">
        <v>3.7997400000000001E-2</v>
      </c>
      <c r="DJ163" s="24">
        <v>6.5074699999999999E-2</v>
      </c>
      <c r="DK163" s="24">
        <v>1.9667400000000002E-2</v>
      </c>
      <c r="DL163" s="24">
        <v>7.5474399999999997E-2</v>
      </c>
      <c r="DM163" s="24">
        <v>2.52193E-2</v>
      </c>
      <c r="DN163" s="24">
        <v>4.4169199999999999E-2</v>
      </c>
      <c r="DO163" s="24">
        <v>9.7670199999999999E-2</v>
      </c>
      <c r="DP163" s="24">
        <v>0.1001407</v>
      </c>
      <c r="DQ163" s="24">
        <v>4.9636899999999998E-2</v>
      </c>
      <c r="DR163" s="24">
        <v>7.8767900000000002E-2</v>
      </c>
      <c r="DS163" s="24">
        <v>8.3304500000000004E-2</v>
      </c>
      <c r="DT163" s="24">
        <v>4.69942E-2</v>
      </c>
      <c r="DU163" s="24">
        <v>4.86848E-2</v>
      </c>
      <c r="DV163" s="24">
        <v>2.8353900000000001E-2</v>
      </c>
      <c r="DW163" s="24">
        <v>2.4549600000000001E-2</v>
      </c>
      <c r="DX163" s="24">
        <v>4.0246999999999998E-2</v>
      </c>
      <c r="DY163" s="24">
        <v>3.9491699999999998E-2</v>
      </c>
      <c r="DZ163" s="24">
        <v>3.1429699999999998E-2</v>
      </c>
      <c r="EA163" s="24">
        <v>5.4934200000000002E-2</v>
      </c>
      <c r="EB163" s="24">
        <v>4.4721999999999998E-2</v>
      </c>
      <c r="EC163" s="24">
        <v>5.2349699999999999E-2</v>
      </c>
      <c r="ED163" s="24">
        <v>8.2600900000000005E-2</v>
      </c>
      <c r="EE163" s="24">
        <v>9.6768999999999994E-2</v>
      </c>
      <c r="EF163" s="24">
        <v>0.11083560000000001</v>
      </c>
      <c r="EG163" s="24">
        <v>5.6641700000000003E-2</v>
      </c>
      <c r="EH163" s="24">
        <v>8.2885799999999996E-2</v>
      </c>
      <c r="EI163" s="24">
        <v>3.6702899999999997E-2</v>
      </c>
      <c r="EJ163" s="24">
        <v>9.2816300000000004E-2</v>
      </c>
      <c r="EK163" s="24">
        <v>4.3100399999999997E-2</v>
      </c>
      <c r="EL163" s="24">
        <v>6.2863500000000003E-2</v>
      </c>
      <c r="EM163" s="24">
        <v>0.11781469999999999</v>
      </c>
      <c r="EN163" s="24">
        <v>0.1214749</v>
      </c>
      <c r="EO163" s="24">
        <v>7.2681300000000004E-2</v>
      </c>
      <c r="EP163" s="24">
        <v>0.10159559999999999</v>
      </c>
      <c r="EQ163" s="24">
        <v>0.1054479</v>
      </c>
      <c r="ER163" s="24">
        <v>6.7978700000000003E-2</v>
      </c>
      <c r="ES163" s="24">
        <v>6.8713300000000005E-2</v>
      </c>
      <c r="ET163" s="24">
        <v>4.9414399999999997E-2</v>
      </c>
      <c r="EU163" s="24">
        <v>61.195709999999998</v>
      </c>
      <c r="EV163" s="24">
        <v>59.815010000000001</v>
      </c>
      <c r="EW163" s="24">
        <v>59.436999999999998</v>
      </c>
      <c r="EX163" s="24">
        <v>59.471850000000003</v>
      </c>
      <c r="EY163" s="24">
        <v>60.600540000000002</v>
      </c>
      <c r="EZ163" s="24">
        <v>63.319029999999998</v>
      </c>
      <c r="FA163" s="24">
        <v>61.554960000000001</v>
      </c>
      <c r="FB163" s="24">
        <v>67.270769999999999</v>
      </c>
      <c r="FC163" s="24">
        <v>74.983919999999998</v>
      </c>
      <c r="FD163" s="24">
        <v>81.463809999999995</v>
      </c>
      <c r="FE163" s="24">
        <v>89.319040000000001</v>
      </c>
      <c r="FF163" s="24">
        <v>90.651470000000003</v>
      </c>
      <c r="FG163" s="24">
        <v>92.166219999999996</v>
      </c>
      <c r="FH163" s="24">
        <v>91.994640000000004</v>
      </c>
      <c r="FI163" s="24">
        <v>91.260059999999996</v>
      </c>
      <c r="FJ163" s="24">
        <v>91.120639999999995</v>
      </c>
      <c r="FK163" s="24">
        <v>88.796250000000001</v>
      </c>
      <c r="FL163" s="24">
        <v>83.233249999999998</v>
      </c>
      <c r="FM163" s="24">
        <v>79.941019999999995</v>
      </c>
      <c r="FN163" s="24">
        <v>77.126009999999994</v>
      </c>
      <c r="FO163" s="24">
        <v>75.474530000000001</v>
      </c>
      <c r="FP163" s="24">
        <v>72.587130000000002</v>
      </c>
      <c r="FQ163" s="24">
        <v>70.702420000000004</v>
      </c>
      <c r="FR163" s="24">
        <v>66.260059999999996</v>
      </c>
      <c r="FS163" s="24">
        <v>0.38965109999999997</v>
      </c>
      <c r="FT163" s="24">
        <v>1.5903299999999999E-2</v>
      </c>
      <c r="FU163" s="24">
        <v>2.2838299999999999E-2</v>
      </c>
    </row>
    <row r="164" spans="1:177" x14ac:dyDescent="0.2">
      <c r="A164" s="14" t="s">
        <v>228</v>
      </c>
      <c r="B164" s="14" t="s">
        <v>0</v>
      </c>
      <c r="C164" s="14" t="s">
        <v>225</v>
      </c>
      <c r="D164" s="36" t="s">
        <v>258</v>
      </c>
      <c r="E164" s="25" t="s">
        <v>219</v>
      </c>
      <c r="F164" s="25">
        <v>2724</v>
      </c>
      <c r="G164" s="24">
        <v>1.721511</v>
      </c>
      <c r="H164" s="24">
        <v>1.7147060000000001</v>
      </c>
      <c r="I164" s="24">
        <v>1.5062759999999999</v>
      </c>
      <c r="J164" s="24">
        <v>1.375758</v>
      </c>
      <c r="K164" s="24">
        <v>1.421287</v>
      </c>
      <c r="L164" s="24">
        <v>1.57816</v>
      </c>
      <c r="M164" s="24">
        <v>1.722866</v>
      </c>
      <c r="N164" s="24">
        <v>1.753376</v>
      </c>
      <c r="O164" s="24">
        <v>1.5976079999999999</v>
      </c>
      <c r="P164" s="24">
        <v>1.5493729999999999</v>
      </c>
      <c r="Q164" s="24">
        <v>1.648487</v>
      </c>
      <c r="R164" s="24">
        <v>1.7575940000000001</v>
      </c>
      <c r="S164" s="24">
        <v>1.9177949999999999</v>
      </c>
      <c r="T164" s="24">
        <v>2.023981</v>
      </c>
      <c r="U164" s="24">
        <v>2.264913</v>
      </c>
      <c r="V164" s="24">
        <v>2.485347</v>
      </c>
      <c r="W164" s="24">
        <v>2.7221500000000001</v>
      </c>
      <c r="X164" s="24">
        <v>3.0944440000000002</v>
      </c>
      <c r="Y164" s="24">
        <v>3.3969960000000001</v>
      </c>
      <c r="Z164" s="24">
        <v>3.7540110000000002</v>
      </c>
      <c r="AA164" s="24">
        <v>3.7107399999999999</v>
      </c>
      <c r="AB164" s="24">
        <v>3.2038660000000001</v>
      </c>
      <c r="AC164" s="24">
        <v>2.6320190000000001</v>
      </c>
      <c r="AD164" s="24">
        <v>2.1452840000000002</v>
      </c>
      <c r="AE164" s="24">
        <v>-0.2168718</v>
      </c>
      <c r="AF164" s="24">
        <v>-0.2156788</v>
      </c>
      <c r="AG164" s="24">
        <v>-0.15352399999999999</v>
      </c>
      <c r="AH164" s="24">
        <v>-0.13421040000000001</v>
      </c>
      <c r="AI164" s="24">
        <v>-9.65424E-2</v>
      </c>
      <c r="AJ164" s="24">
        <v>-5.7240399999999997E-2</v>
      </c>
      <c r="AK164" s="24">
        <v>1.45372E-2</v>
      </c>
      <c r="AL164" s="24">
        <v>-1.4963000000000001E-3</v>
      </c>
      <c r="AM164" s="24">
        <v>9.7286999999999998E-3</v>
      </c>
      <c r="AN164" s="24">
        <v>1.9492099999999998E-2</v>
      </c>
      <c r="AO164" s="24">
        <v>4.26174E-2</v>
      </c>
      <c r="AP164" s="24">
        <v>0.13607240000000001</v>
      </c>
      <c r="AQ164" s="24">
        <v>0.1513119</v>
      </c>
      <c r="AR164" s="24">
        <v>0.1688781</v>
      </c>
      <c r="AS164" s="24">
        <v>0.1923021</v>
      </c>
      <c r="AT164" s="24">
        <v>0.181894</v>
      </c>
      <c r="AU164" s="24">
        <v>0.2351801</v>
      </c>
      <c r="AV164" s="24">
        <v>0.25810339999999998</v>
      </c>
      <c r="AW164" s="24">
        <v>2.8517399999999998E-2</v>
      </c>
      <c r="AX164" s="24">
        <v>1.9652599999999999E-2</v>
      </c>
      <c r="AY164" s="24">
        <v>-8.9228999999999992E-3</v>
      </c>
      <c r="AZ164" s="24">
        <v>-4.5393099999999999E-2</v>
      </c>
      <c r="BA164" s="24">
        <v>-8.0282599999999996E-2</v>
      </c>
      <c r="BB164" s="24">
        <v>-0.1311505</v>
      </c>
      <c r="BC164" s="24">
        <v>-0.17706669999999999</v>
      </c>
      <c r="BD164" s="24">
        <v>-0.18114620000000001</v>
      </c>
      <c r="BE164" s="24">
        <v>-0.1244551</v>
      </c>
      <c r="BF164" s="24">
        <v>-0.10681499999999999</v>
      </c>
      <c r="BG164" s="24">
        <v>-7.1351300000000006E-2</v>
      </c>
      <c r="BH164" s="24">
        <v>-3.3108100000000001E-2</v>
      </c>
      <c r="BI164" s="24">
        <v>3.6522600000000002E-2</v>
      </c>
      <c r="BJ164" s="24">
        <v>2.1242899999999999E-2</v>
      </c>
      <c r="BK164" s="24">
        <v>3.5316599999999997E-2</v>
      </c>
      <c r="BL164" s="24">
        <v>4.7636299999999999E-2</v>
      </c>
      <c r="BM164" s="24">
        <v>7.4354900000000002E-2</v>
      </c>
      <c r="BN164" s="24">
        <v>0.17158860000000001</v>
      </c>
      <c r="BO164" s="24">
        <v>0.18971279999999999</v>
      </c>
      <c r="BP164" s="24">
        <v>0.21015729999999999</v>
      </c>
      <c r="BQ164" s="24">
        <v>0.23463980000000001</v>
      </c>
      <c r="BR164" s="24">
        <v>0.22717889999999999</v>
      </c>
      <c r="BS164" s="24">
        <v>0.28141549999999999</v>
      </c>
      <c r="BT164" s="24">
        <v>0.30361589999999999</v>
      </c>
      <c r="BU164" s="24">
        <v>7.4127499999999999E-2</v>
      </c>
      <c r="BV164" s="24">
        <v>6.3772800000000004E-2</v>
      </c>
      <c r="BW164" s="24">
        <v>3.4744299999999999E-2</v>
      </c>
      <c r="BX164" s="24">
        <v>-3.6568999999999998E-3</v>
      </c>
      <c r="BY164" s="24">
        <v>-4.2246800000000001E-2</v>
      </c>
      <c r="BZ164" s="24">
        <v>-9.6177499999999999E-2</v>
      </c>
      <c r="CA164" s="24">
        <v>-0.14949770000000001</v>
      </c>
      <c r="CB164" s="24">
        <v>-0.15722900000000001</v>
      </c>
      <c r="CC164" s="24">
        <v>-0.1043222</v>
      </c>
      <c r="CD164" s="24">
        <v>-8.7841000000000002E-2</v>
      </c>
      <c r="CE164" s="24">
        <v>-5.3904000000000001E-2</v>
      </c>
      <c r="CF164" s="24">
        <v>-1.6394100000000002E-2</v>
      </c>
      <c r="CG164" s="24">
        <v>5.1749700000000003E-2</v>
      </c>
      <c r="CH164" s="24">
        <v>3.6991999999999997E-2</v>
      </c>
      <c r="CI164" s="24">
        <v>5.3038700000000001E-2</v>
      </c>
      <c r="CJ164" s="24">
        <v>6.7128800000000002E-2</v>
      </c>
      <c r="CK164" s="24">
        <v>9.6336199999999997E-2</v>
      </c>
      <c r="CL164" s="24">
        <v>0.196187</v>
      </c>
      <c r="CM164" s="24">
        <v>0.2163091</v>
      </c>
      <c r="CN164" s="24">
        <v>0.23874719999999999</v>
      </c>
      <c r="CO164" s="24">
        <v>0.26396269999999999</v>
      </c>
      <c r="CP164" s="24">
        <v>0.25854300000000002</v>
      </c>
      <c r="CQ164" s="24">
        <v>0.31343799999999999</v>
      </c>
      <c r="CR164" s="24">
        <v>0.33513779999999999</v>
      </c>
      <c r="CS164" s="24">
        <v>0.1057169</v>
      </c>
      <c r="CT164" s="24">
        <v>9.4330300000000006E-2</v>
      </c>
      <c r="CU164" s="24">
        <v>6.4988099999999993E-2</v>
      </c>
      <c r="CV164" s="24">
        <v>2.5249400000000002E-2</v>
      </c>
      <c r="CW164" s="24">
        <v>-1.5903299999999999E-2</v>
      </c>
      <c r="CX164" s="24">
        <v>-7.1955199999999997E-2</v>
      </c>
      <c r="CY164" s="24">
        <v>-0.1219288</v>
      </c>
      <c r="CZ164" s="24">
        <v>-0.13331180000000001</v>
      </c>
      <c r="DA164" s="24">
        <v>-8.4189200000000006E-2</v>
      </c>
      <c r="DB164" s="24">
        <v>-6.8866999999999998E-2</v>
      </c>
      <c r="DC164" s="24">
        <v>-3.6456799999999998E-2</v>
      </c>
      <c r="DD164" s="24">
        <v>3.1990000000000002E-4</v>
      </c>
      <c r="DE164" s="24">
        <v>6.69767E-2</v>
      </c>
      <c r="DF164" s="24">
        <v>5.2741099999999999E-2</v>
      </c>
      <c r="DG164" s="24">
        <v>7.0760699999999996E-2</v>
      </c>
      <c r="DH164" s="24">
        <v>8.6621400000000001E-2</v>
      </c>
      <c r="DI164" s="24">
        <v>0.11831750000000001</v>
      </c>
      <c r="DJ164" s="24">
        <v>0.22078539999999999</v>
      </c>
      <c r="DK164" s="24">
        <v>0.2429055</v>
      </c>
      <c r="DL164" s="24">
        <v>0.26733709999999999</v>
      </c>
      <c r="DM164" s="24">
        <v>0.29328559999999998</v>
      </c>
      <c r="DN164" s="24">
        <v>0.28990719999999998</v>
      </c>
      <c r="DO164" s="24">
        <v>0.3454604</v>
      </c>
      <c r="DP164" s="24">
        <v>0.36665959999999997</v>
      </c>
      <c r="DQ164" s="24">
        <v>0.13730629999999999</v>
      </c>
      <c r="DR164" s="24">
        <v>0.12488779999999999</v>
      </c>
      <c r="DS164" s="24">
        <v>9.5231899999999994E-2</v>
      </c>
      <c r="DT164" s="24">
        <v>5.4155700000000001E-2</v>
      </c>
      <c r="DU164" s="24">
        <v>1.04402E-2</v>
      </c>
      <c r="DV164" s="24">
        <v>-4.7732999999999998E-2</v>
      </c>
      <c r="DW164" s="24">
        <v>-8.2123699999999994E-2</v>
      </c>
      <c r="DX164" s="24">
        <v>-9.8779099999999995E-2</v>
      </c>
      <c r="DY164" s="24">
        <v>-5.5120299999999997E-2</v>
      </c>
      <c r="DZ164" s="24">
        <v>-4.1471599999999997E-2</v>
      </c>
      <c r="EA164" s="24">
        <v>-1.12657E-2</v>
      </c>
      <c r="EB164" s="24">
        <v>2.44522E-2</v>
      </c>
      <c r="EC164" s="24">
        <v>8.8962100000000002E-2</v>
      </c>
      <c r="ED164" s="24">
        <v>7.54803E-2</v>
      </c>
      <c r="EE164" s="24">
        <v>9.6348600000000006E-2</v>
      </c>
      <c r="EF164" s="24">
        <v>0.1147656</v>
      </c>
      <c r="EG164" s="24">
        <v>0.15005499999999999</v>
      </c>
      <c r="EH164" s="24">
        <v>0.25630160000000002</v>
      </c>
      <c r="EI164" s="24">
        <v>0.28130640000000001</v>
      </c>
      <c r="EJ164" s="24">
        <v>0.30861640000000001</v>
      </c>
      <c r="EK164" s="24">
        <v>0.33562330000000001</v>
      </c>
      <c r="EL164" s="24">
        <v>0.33519199999999999</v>
      </c>
      <c r="EM164" s="24">
        <v>0.39169579999999998</v>
      </c>
      <c r="EN164" s="24">
        <v>0.41217219999999999</v>
      </c>
      <c r="EO164" s="24">
        <v>0.1829163</v>
      </c>
      <c r="EP164" s="24">
        <v>0.16900799999999999</v>
      </c>
      <c r="EQ164" s="24">
        <v>0.1388991</v>
      </c>
      <c r="ER164" s="24">
        <v>9.5891900000000002E-2</v>
      </c>
      <c r="ES164" s="24">
        <v>4.8475999999999998E-2</v>
      </c>
      <c r="ET164" s="24">
        <v>-1.2760000000000001E-2</v>
      </c>
      <c r="EU164" s="24">
        <v>61.728160000000003</v>
      </c>
      <c r="EV164" s="24">
        <v>60.271839999999997</v>
      </c>
      <c r="EW164" s="24">
        <v>59.637540000000001</v>
      </c>
      <c r="EX164" s="24">
        <v>59.728160000000003</v>
      </c>
      <c r="EY164" s="24">
        <v>60.00647</v>
      </c>
      <c r="EZ164" s="24">
        <v>60.326860000000003</v>
      </c>
      <c r="FA164" s="24">
        <v>60.032359999999997</v>
      </c>
      <c r="FB164" s="24">
        <v>59.145629999999997</v>
      </c>
      <c r="FC164" s="24">
        <v>64.355990000000006</v>
      </c>
      <c r="FD164" s="24">
        <v>74.391589999999994</v>
      </c>
      <c r="FE164" s="24">
        <v>81.828479999999999</v>
      </c>
      <c r="FF164" s="24">
        <v>87.495149999999995</v>
      </c>
      <c r="FG164" s="24">
        <v>90.401290000000003</v>
      </c>
      <c r="FH164" s="24">
        <v>91.508089999999996</v>
      </c>
      <c r="FI164" s="24">
        <v>92.281559999999999</v>
      </c>
      <c r="FJ164" s="24">
        <v>92.517799999999994</v>
      </c>
      <c r="FK164" s="24">
        <v>90.805819999999997</v>
      </c>
      <c r="FL164" s="24">
        <v>89.750810000000001</v>
      </c>
      <c r="FM164" s="24">
        <v>86.074430000000007</v>
      </c>
      <c r="FN164" s="24">
        <v>80.576049999999995</v>
      </c>
      <c r="FO164" s="24">
        <v>77.268609999999995</v>
      </c>
      <c r="FP164" s="24">
        <v>72.158580000000001</v>
      </c>
      <c r="FQ164" s="24">
        <v>68.644009999999994</v>
      </c>
      <c r="FR164" s="24">
        <v>66.766990000000007</v>
      </c>
      <c r="FS164" s="24">
        <v>0.66524050000000001</v>
      </c>
      <c r="FT164" s="24">
        <v>2.9161699999999999E-2</v>
      </c>
      <c r="FU164" s="24">
        <v>4.8445099999999998E-2</v>
      </c>
    </row>
    <row r="165" spans="1:177" x14ac:dyDescent="0.2">
      <c r="A165" s="14" t="s">
        <v>228</v>
      </c>
      <c r="B165" s="14" t="s">
        <v>0</v>
      </c>
      <c r="C165" s="14" t="s">
        <v>225</v>
      </c>
      <c r="D165" s="36" t="s">
        <v>258</v>
      </c>
      <c r="E165" s="25" t="s">
        <v>220</v>
      </c>
      <c r="F165" s="25">
        <v>1583</v>
      </c>
      <c r="G165" s="24">
        <v>1.1414489999999999</v>
      </c>
      <c r="H165" s="24">
        <v>1.20383</v>
      </c>
      <c r="I165" s="24">
        <v>0.98456659999999996</v>
      </c>
      <c r="J165" s="24">
        <v>0.85992489999999999</v>
      </c>
      <c r="K165" s="24">
        <v>0.85022989999999998</v>
      </c>
      <c r="L165" s="24">
        <v>0.91395990000000005</v>
      </c>
      <c r="M165" s="24">
        <v>1.0066139999999999</v>
      </c>
      <c r="N165" s="24">
        <v>1.0368580000000001</v>
      </c>
      <c r="O165" s="24">
        <v>0.99005840000000001</v>
      </c>
      <c r="P165" s="24">
        <v>0.91007249999999995</v>
      </c>
      <c r="Q165" s="24">
        <v>0.92716849999999995</v>
      </c>
      <c r="R165" s="24">
        <v>0.99938300000000002</v>
      </c>
      <c r="S165" s="24">
        <v>1.0481929999999999</v>
      </c>
      <c r="T165" s="24">
        <v>1.135148</v>
      </c>
      <c r="U165" s="24">
        <v>1.1952050000000001</v>
      </c>
      <c r="V165" s="24">
        <v>1.317866</v>
      </c>
      <c r="W165" s="24">
        <v>1.4068339999999999</v>
      </c>
      <c r="X165" s="24">
        <v>1.6589339999999999</v>
      </c>
      <c r="Y165" s="24">
        <v>1.898522</v>
      </c>
      <c r="Z165" s="24">
        <v>2.204507</v>
      </c>
      <c r="AA165" s="24">
        <v>2.2412770000000002</v>
      </c>
      <c r="AB165" s="24">
        <v>2.0110130000000002</v>
      </c>
      <c r="AC165" s="24">
        <v>1.7215339999999999</v>
      </c>
      <c r="AD165" s="24">
        <v>1.3811199999999999</v>
      </c>
      <c r="AE165" s="24">
        <v>-0.1705402</v>
      </c>
      <c r="AF165" s="24">
        <v>-0.1940877</v>
      </c>
      <c r="AG165" s="24">
        <v>-0.13879749999999999</v>
      </c>
      <c r="AH165" s="24">
        <v>-0.102355</v>
      </c>
      <c r="AI165" s="24">
        <v>-7.3686000000000001E-2</v>
      </c>
      <c r="AJ165" s="24">
        <v>-5.2160600000000001E-2</v>
      </c>
      <c r="AK165" s="24">
        <v>-2.34836E-2</v>
      </c>
      <c r="AL165" s="24">
        <v>1.7558000000000001E-3</v>
      </c>
      <c r="AM165" s="24">
        <v>7.7352999999999996E-3</v>
      </c>
      <c r="AN165" s="24">
        <v>-9.0845000000000006E-3</v>
      </c>
      <c r="AO165" s="24">
        <v>1.3069900000000001E-2</v>
      </c>
      <c r="AP165" s="24">
        <v>5.6043999999999997E-2</v>
      </c>
      <c r="AQ165" s="24">
        <v>5.1754799999999997E-2</v>
      </c>
      <c r="AR165" s="24">
        <v>6.9698899999999994E-2</v>
      </c>
      <c r="AS165" s="24">
        <v>6.3135700000000003E-2</v>
      </c>
      <c r="AT165" s="24">
        <v>8.3815100000000003E-2</v>
      </c>
      <c r="AU165" s="24">
        <v>0.1025437</v>
      </c>
      <c r="AV165" s="24">
        <v>0.14557320000000001</v>
      </c>
      <c r="AW165" s="24">
        <v>4.7030200000000001E-2</v>
      </c>
      <c r="AX165" s="24">
        <v>4.4768799999999997E-2</v>
      </c>
      <c r="AY165" s="24">
        <v>8.5850000000000006E-3</v>
      </c>
      <c r="AZ165" s="24">
        <v>3.6153000000000001E-3</v>
      </c>
      <c r="BA165" s="24">
        <v>-4.3129199999999999E-2</v>
      </c>
      <c r="BB165" s="24">
        <v>-8.1254300000000002E-2</v>
      </c>
      <c r="BC165" s="24">
        <v>-0.1419416</v>
      </c>
      <c r="BD165" s="24">
        <v>-0.16756650000000001</v>
      </c>
      <c r="BE165" s="24">
        <v>-0.11606619999999999</v>
      </c>
      <c r="BF165" s="24">
        <v>-8.1211199999999997E-2</v>
      </c>
      <c r="BG165" s="24">
        <v>-5.5240699999999997E-2</v>
      </c>
      <c r="BH165" s="24">
        <v>-3.5747800000000003E-2</v>
      </c>
      <c r="BI165" s="24">
        <v>-8.7483999999999999E-3</v>
      </c>
      <c r="BJ165" s="24">
        <v>1.7468299999999999E-2</v>
      </c>
      <c r="BK165" s="24">
        <v>2.6032199999999998E-2</v>
      </c>
      <c r="BL165" s="24">
        <v>1.15697E-2</v>
      </c>
      <c r="BM165" s="24">
        <v>3.51536E-2</v>
      </c>
      <c r="BN165" s="24">
        <v>7.9939999999999997E-2</v>
      </c>
      <c r="BO165" s="24">
        <v>7.7473E-2</v>
      </c>
      <c r="BP165" s="24">
        <v>9.6484399999999998E-2</v>
      </c>
      <c r="BQ165" s="24">
        <v>9.0751700000000005E-2</v>
      </c>
      <c r="BR165" s="24">
        <v>0.1138465</v>
      </c>
      <c r="BS165" s="24">
        <v>0.13347890000000001</v>
      </c>
      <c r="BT165" s="24">
        <v>0.1760941</v>
      </c>
      <c r="BU165" s="24">
        <v>7.6902799999999993E-2</v>
      </c>
      <c r="BV165" s="24">
        <v>7.4583200000000002E-2</v>
      </c>
      <c r="BW165" s="24">
        <v>3.9529300000000003E-2</v>
      </c>
      <c r="BX165" s="24">
        <v>3.4167599999999999E-2</v>
      </c>
      <c r="BY165" s="24">
        <v>-1.5383300000000001E-2</v>
      </c>
      <c r="BZ165" s="24">
        <v>-5.5266299999999997E-2</v>
      </c>
      <c r="CA165" s="24">
        <v>-0.1221344</v>
      </c>
      <c r="CB165" s="24">
        <v>-0.149198</v>
      </c>
      <c r="CC165" s="24">
        <v>-0.1003225</v>
      </c>
      <c r="CD165" s="24">
        <v>-6.6567100000000004E-2</v>
      </c>
      <c r="CE165" s="24">
        <v>-4.2465599999999999E-2</v>
      </c>
      <c r="CF165" s="24">
        <v>-2.43804E-2</v>
      </c>
      <c r="CG165" s="24">
        <v>1.4572000000000001E-3</v>
      </c>
      <c r="CH165" s="24">
        <v>2.8350799999999999E-2</v>
      </c>
      <c r="CI165" s="24">
        <v>3.8704500000000003E-2</v>
      </c>
      <c r="CJ165" s="24">
        <v>2.58747E-2</v>
      </c>
      <c r="CK165" s="24">
        <v>5.0448699999999999E-2</v>
      </c>
      <c r="CL165" s="24">
        <v>9.6490300000000001E-2</v>
      </c>
      <c r="CM165" s="24">
        <v>9.5285300000000003E-2</v>
      </c>
      <c r="CN165" s="24">
        <v>0.115036</v>
      </c>
      <c r="CO165" s="24">
        <v>0.1098785</v>
      </c>
      <c r="CP165" s="24">
        <v>0.13464609999999999</v>
      </c>
      <c r="CQ165" s="24">
        <v>0.1549045</v>
      </c>
      <c r="CR165" s="24">
        <v>0.19723270000000001</v>
      </c>
      <c r="CS165" s="24">
        <v>9.7592399999999996E-2</v>
      </c>
      <c r="CT165" s="24">
        <v>9.5232600000000001E-2</v>
      </c>
      <c r="CU165" s="24">
        <v>6.0961300000000003E-2</v>
      </c>
      <c r="CV165" s="24">
        <v>5.5328000000000002E-2</v>
      </c>
      <c r="CW165" s="24">
        <v>3.8333999999999998E-3</v>
      </c>
      <c r="CX165" s="24">
        <v>-3.7267099999999997E-2</v>
      </c>
      <c r="CY165" s="24">
        <v>-0.1023271</v>
      </c>
      <c r="CZ165" s="24">
        <v>-0.13082949999999999</v>
      </c>
      <c r="DA165" s="24">
        <v>-8.4578899999999999E-2</v>
      </c>
      <c r="DB165" s="24">
        <v>-5.1922999999999997E-2</v>
      </c>
      <c r="DC165" s="24">
        <v>-2.9690500000000002E-2</v>
      </c>
      <c r="DD165" s="24">
        <v>-1.3012900000000001E-2</v>
      </c>
      <c r="DE165" s="24">
        <v>1.1662799999999999E-2</v>
      </c>
      <c r="DF165" s="24">
        <v>3.9233200000000003E-2</v>
      </c>
      <c r="DG165" s="24">
        <v>5.1376900000000003E-2</v>
      </c>
      <c r="DH165" s="24">
        <v>4.0179800000000002E-2</v>
      </c>
      <c r="DI165" s="24">
        <v>6.5743800000000005E-2</v>
      </c>
      <c r="DJ165" s="24">
        <v>0.11304069999999999</v>
      </c>
      <c r="DK165" s="24">
        <v>0.1130977</v>
      </c>
      <c r="DL165" s="24">
        <v>0.1335876</v>
      </c>
      <c r="DM165" s="24">
        <v>0.12900529999999999</v>
      </c>
      <c r="DN165" s="24">
        <v>0.1554458</v>
      </c>
      <c r="DO165" s="24">
        <v>0.17633009999999999</v>
      </c>
      <c r="DP165" s="24">
        <v>0.21837139999999999</v>
      </c>
      <c r="DQ165" s="24">
        <v>0.118282</v>
      </c>
      <c r="DR165" s="24">
        <v>0.1158819</v>
      </c>
      <c r="DS165" s="24">
        <v>8.23932E-2</v>
      </c>
      <c r="DT165" s="24">
        <v>7.6488299999999995E-2</v>
      </c>
      <c r="DU165" s="24">
        <v>2.30502E-2</v>
      </c>
      <c r="DV165" s="24">
        <v>-1.9267900000000001E-2</v>
      </c>
      <c r="DW165" s="24">
        <v>-7.3728600000000005E-2</v>
      </c>
      <c r="DX165" s="24">
        <v>-0.1043082</v>
      </c>
      <c r="DY165" s="24">
        <v>-6.18475E-2</v>
      </c>
      <c r="DZ165" s="24">
        <v>-3.0779299999999999E-2</v>
      </c>
      <c r="EA165" s="24">
        <v>-1.12452E-2</v>
      </c>
      <c r="EB165" s="24">
        <v>3.3999E-3</v>
      </c>
      <c r="EC165" s="24">
        <v>2.6398000000000001E-2</v>
      </c>
      <c r="ED165" s="24">
        <v>5.4945800000000003E-2</v>
      </c>
      <c r="EE165" s="24">
        <v>6.9673799999999994E-2</v>
      </c>
      <c r="EF165" s="24">
        <v>6.0833999999999999E-2</v>
      </c>
      <c r="EG165" s="24">
        <v>8.7827500000000003E-2</v>
      </c>
      <c r="EH165" s="24">
        <v>0.13693669999999999</v>
      </c>
      <c r="EI165" s="24">
        <v>0.13881589999999999</v>
      </c>
      <c r="EJ165" s="24">
        <v>0.16037309999999999</v>
      </c>
      <c r="EK165" s="24">
        <v>0.15662129999999999</v>
      </c>
      <c r="EL165" s="24">
        <v>0.18547710000000001</v>
      </c>
      <c r="EM165" s="24">
        <v>0.20726530000000001</v>
      </c>
      <c r="EN165" s="24">
        <v>0.24889230000000001</v>
      </c>
      <c r="EO165" s="24">
        <v>0.14815449999999999</v>
      </c>
      <c r="EP165" s="24">
        <v>0.1456963</v>
      </c>
      <c r="EQ165" s="24">
        <v>0.1133376</v>
      </c>
      <c r="ER165" s="24">
        <v>0.1070406</v>
      </c>
      <c r="ES165" s="24">
        <v>5.0796099999999997E-2</v>
      </c>
      <c r="ET165" s="24">
        <v>6.7200999999999997E-3</v>
      </c>
      <c r="EU165" s="24">
        <v>62.975459999999998</v>
      </c>
      <c r="EV165" s="24">
        <v>62.558280000000003</v>
      </c>
      <c r="EW165" s="24">
        <v>62.484659999999998</v>
      </c>
      <c r="EX165" s="24">
        <v>62.656440000000003</v>
      </c>
      <c r="EY165" s="24">
        <v>62.914110000000001</v>
      </c>
      <c r="EZ165" s="24">
        <v>63.822090000000003</v>
      </c>
      <c r="FA165" s="24">
        <v>63.239269999999998</v>
      </c>
      <c r="FB165" s="24">
        <v>63.09816</v>
      </c>
      <c r="FC165" s="24">
        <v>67.932519999999997</v>
      </c>
      <c r="FD165" s="24">
        <v>77.17792</v>
      </c>
      <c r="FE165" s="24">
        <v>83.036810000000003</v>
      </c>
      <c r="FF165" s="24">
        <v>88.441720000000004</v>
      </c>
      <c r="FG165" s="24">
        <v>89.58896</v>
      </c>
      <c r="FH165" s="24">
        <v>89.901840000000007</v>
      </c>
      <c r="FI165" s="24">
        <v>90.662570000000002</v>
      </c>
      <c r="FJ165" s="24">
        <v>90.595089999999999</v>
      </c>
      <c r="FK165" s="24">
        <v>89.239270000000005</v>
      </c>
      <c r="FL165" s="24">
        <v>88.80368</v>
      </c>
      <c r="FM165" s="24">
        <v>86.0184</v>
      </c>
      <c r="FN165" s="24">
        <v>81.423310000000001</v>
      </c>
      <c r="FO165" s="24">
        <v>77.779139999999998</v>
      </c>
      <c r="FP165" s="24">
        <v>72.809809999999999</v>
      </c>
      <c r="FQ165" s="24">
        <v>70.521469999999994</v>
      </c>
      <c r="FR165" s="24">
        <v>68.932519999999997</v>
      </c>
      <c r="FS165" s="24">
        <v>0.44718669999999999</v>
      </c>
      <c r="FT165" s="24">
        <v>1.98494E-2</v>
      </c>
      <c r="FU165" s="24">
        <v>3.2079700000000003E-2</v>
      </c>
    </row>
    <row r="166" spans="1:177" x14ac:dyDescent="0.2">
      <c r="A166" s="14" t="s">
        <v>228</v>
      </c>
      <c r="B166" s="14" t="s">
        <v>0</v>
      </c>
      <c r="C166" s="14" t="s">
        <v>225</v>
      </c>
      <c r="D166" s="36" t="s">
        <v>258</v>
      </c>
      <c r="E166" s="25" t="s">
        <v>221</v>
      </c>
      <c r="F166" s="25">
        <v>1141</v>
      </c>
      <c r="G166" s="24">
        <v>0.61733229999999994</v>
      </c>
      <c r="H166" s="24">
        <v>0.54953689999999999</v>
      </c>
      <c r="I166" s="24">
        <v>0.54526649999999999</v>
      </c>
      <c r="J166" s="24">
        <v>0.53359040000000002</v>
      </c>
      <c r="K166" s="24">
        <v>0.57837079999999996</v>
      </c>
      <c r="L166" s="24">
        <v>0.66361210000000004</v>
      </c>
      <c r="M166" s="24">
        <v>0.71450100000000005</v>
      </c>
      <c r="N166" s="24">
        <v>0.71652819999999995</v>
      </c>
      <c r="O166" s="24">
        <v>0.61340099999999997</v>
      </c>
      <c r="P166" s="24">
        <v>0.63105840000000002</v>
      </c>
      <c r="Q166" s="24">
        <v>0.69856510000000005</v>
      </c>
      <c r="R166" s="24">
        <v>0.7194507</v>
      </c>
      <c r="S166" s="24">
        <v>0.81739519999999999</v>
      </c>
      <c r="T166" s="24">
        <v>0.83543659999999997</v>
      </c>
      <c r="U166" s="24">
        <v>1.0000659999999999</v>
      </c>
      <c r="V166" s="24">
        <v>1.098795</v>
      </c>
      <c r="W166" s="24">
        <v>1.2306950000000001</v>
      </c>
      <c r="X166" s="24">
        <v>1.3635280000000001</v>
      </c>
      <c r="Y166" s="24">
        <v>1.46987</v>
      </c>
      <c r="Z166" s="24">
        <v>1.5477799999999999</v>
      </c>
      <c r="AA166" s="24">
        <v>1.479905</v>
      </c>
      <c r="AB166" s="24">
        <v>1.219106</v>
      </c>
      <c r="AC166" s="24">
        <v>0.9487951</v>
      </c>
      <c r="AD166" s="24">
        <v>0.79676849999999999</v>
      </c>
      <c r="AE166" s="24">
        <v>-7.1449399999999996E-2</v>
      </c>
      <c r="AF166" s="24">
        <v>-5.8593600000000003E-2</v>
      </c>
      <c r="AG166" s="24">
        <v>-4.0172699999999999E-2</v>
      </c>
      <c r="AH166" s="24">
        <v>-4.7868899999999999E-2</v>
      </c>
      <c r="AI166" s="24">
        <v>-4.0232900000000002E-2</v>
      </c>
      <c r="AJ166" s="24">
        <v>-2.50517E-2</v>
      </c>
      <c r="AK166" s="24">
        <v>1.40801E-2</v>
      </c>
      <c r="AL166" s="24">
        <v>-2.1420100000000001E-2</v>
      </c>
      <c r="AM166" s="24">
        <v>-2.0628799999999999E-2</v>
      </c>
      <c r="AN166" s="24">
        <v>-3.6889000000000002E-3</v>
      </c>
      <c r="AO166" s="24">
        <v>-1.0464299999999999E-2</v>
      </c>
      <c r="AP166" s="24">
        <v>1.73776E-2</v>
      </c>
      <c r="AQ166" s="24">
        <v>2.7539999999999999E-2</v>
      </c>
      <c r="AR166" s="24">
        <v>2.03664E-2</v>
      </c>
      <c r="AS166" s="24">
        <v>4.5047999999999998E-2</v>
      </c>
      <c r="AT166" s="24">
        <v>1.9403E-2</v>
      </c>
      <c r="AU166" s="24">
        <v>4.4522199999999998E-2</v>
      </c>
      <c r="AV166" s="24">
        <v>3.6457799999999999E-2</v>
      </c>
      <c r="AW166" s="24">
        <v>-5.7090700000000001E-2</v>
      </c>
      <c r="AX166" s="24">
        <v>-5.4405099999999998E-2</v>
      </c>
      <c r="AY166" s="24">
        <v>-4.9991599999999997E-2</v>
      </c>
      <c r="AZ166" s="24">
        <v>-7.3289699999999999E-2</v>
      </c>
      <c r="BA166" s="24">
        <v>-6.0316399999999999E-2</v>
      </c>
      <c r="BB166" s="24">
        <v>-6.6924700000000004E-2</v>
      </c>
      <c r="BC166" s="24">
        <v>-4.3722700000000003E-2</v>
      </c>
      <c r="BD166" s="24">
        <v>-3.6476599999999998E-2</v>
      </c>
      <c r="BE166" s="24">
        <v>-2.2065899999999999E-2</v>
      </c>
      <c r="BF166" s="24">
        <v>-3.0428199999999999E-2</v>
      </c>
      <c r="BG166" s="24">
        <v>-2.29865E-2</v>
      </c>
      <c r="BH166" s="24">
        <v>-7.2293000000000001E-3</v>
      </c>
      <c r="BI166" s="24">
        <v>3.0514599999999999E-2</v>
      </c>
      <c r="BJ166" s="24">
        <v>-4.9305E-3</v>
      </c>
      <c r="BK166" s="24">
        <v>-2.7179999999999999E-3</v>
      </c>
      <c r="BL166" s="24">
        <v>1.53615E-2</v>
      </c>
      <c r="BM166" s="24">
        <v>1.23029E-2</v>
      </c>
      <c r="BN166" s="24">
        <v>4.3630200000000001E-2</v>
      </c>
      <c r="BO166" s="24">
        <v>5.6066199999999997E-2</v>
      </c>
      <c r="BP166" s="24">
        <v>5.1877399999999997E-2</v>
      </c>
      <c r="BQ166" s="24">
        <v>7.7262800000000006E-2</v>
      </c>
      <c r="BR166" s="24">
        <v>5.3347600000000002E-2</v>
      </c>
      <c r="BS166" s="24">
        <v>7.8944200000000006E-2</v>
      </c>
      <c r="BT166" s="24">
        <v>7.0228899999999997E-2</v>
      </c>
      <c r="BU166" s="24">
        <v>-2.25693E-2</v>
      </c>
      <c r="BV166" s="24">
        <v>-2.17971E-2</v>
      </c>
      <c r="BW166" s="24">
        <v>-1.9022399999999998E-2</v>
      </c>
      <c r="BX166" s="24">
        <v>-4.4768000000000002E-2</v>
      </c>
      <c r="BY166" s="24">
        <v>-3.4349999999999999E-2</v>
      </c>
      <c r="BZ166" s="24">
        <v>-4.3601300000000003E-2</v>
      </c>
      <c r="CA166" s="24">
        <v>-2.4519200000000001E-2</v>
      </c>
      <c r="CB166" s="24">
        <v>-2.11585E-2</v>
      </c>
      <c r="CC166" s="24">
        <v>-9.5251999999999993E-3</v>
      </c>
      <c r="CD166" s="24">
        <v>-1.8348799999999998E-2</v>
      </c>
      <c r="CE166" s="24">
        <v>-1.10417E-2</v>
      </c>
      <c r="CF166" s="24">
        <v>5.1143999999999998E-3</v>
      </c>
      <c r="CG166" s="24">
        <v>4.1897200000000002E-2</v>
      </c>
      <c r="CH166" s="24">
        <v>6.4901000000000004E-3</v>
      </c>
      <c r="CI166" s="24">
        <v>9.6869E-3</v>
      </c>
      <c r="CJ166" s="24">
        <v>2.85557E-2</v>
      </c>
      <c r="CK166" s="24">
        <v>2.80713E-2</v>
      </c>
      <c r="CL166" s="24">
        <v>6.1812600000000002E-2</v>
      </c>
      <c r="CM166" s="24">
        <v>7.5823399999999999E-2</v>
      </c>
      <c r="CN166" s="24">
        <v>7.3701900000000001E-2</v>
      </c>
      <c r="CO166" s="24">
        <v>9.9574599999999999E-2</v>
      </c>
      <c r="CP166" s="24">
        <v>7.6857499999999995E-2</v>
      </c>
      <c r="CQ166" s="24">
        <v>0.10278470000000001</v>
      </c>
      <c r="CR166" s="24">
        <v>9.3618699999999999E-2</v>
      </c>
      <c r="CS166" s="24">
        <v>1.3401999999999999E-3</v>
      </c>
      <c r="CT166" s="24">
        <v>7.871E-4</v>
      </c>
      <c r="CU166" s="24">
        <v>2.4267E-3</v>
      </c>
      <c r="CV166" s="24">
        <v>-2.5013899999999999E-2</v>
      </c>
      <c r="CW166" s="24">
        <v>-1.63658E-2</v>
      </c>
      <c r="CX166" s="24">
        <v>-2.7447599999999999E-2</v>
      </c>
      <c r="CY166" s="24">
        <v>-5.3157999999999999E-3</v>
      </c>
      <c r="CZ166" s="24">
        <v>-5.8402999999999997E-3</v>
      </c>
      <c r="DA166" s="24">
        <v>3.0155E-3</v>
      </c>
      <c r="DB166" s="24">
        <v>-6.2694999999999999E-3</v>
      </c>
      <c r="DC166" s="24">
        <v>9.0320000000000005E-4</v>
      </c>
      <c r="DD166" s="24">
        <v>1.7458100000000001E-2</v>
      </c>
      <c r="DE166" s="24">
        <v>5.3279699999999999E-2</v>
      </c>
      <c r="DF166" s="24">
        <v>1.7910700000000002E-2</v>
      </c>
      <c r="DG166" s="24">
        <v>2.2091900000000001E-2</v>
      </c>
      <c r="DH166" s="24">
        <v>4.17499E-2</v>
      </c>
      <c r="DI166" s="24">
        <v>4.3839700000000002E-2</v>
      </c>
      <c r="DJ166" s="24">
        <v>7.99951E-2</v>
      </c>
      <c r="DK166" s="24">
        <v>9.5580600000000002E-2</v>
      </c>
      <c r="DL166" s="24">
        <v>9.5526299999999995E-2</v>
      </c>
      <c r="DM166" s="24">
        <v>0.12188649999999999</v>
      </c>
      <c r="DN166" s="24">
        <v>0.1003674</v>
      </c>
      <c r="DO166" s="24">
        <v>0.1266253</v>
      </c>
      <c r="DP166" s="24">
        <v>0.1170085</v>
      </c>
      <c r="DQ166" s="24">
        <v>2.5249600000000001E-2</v>
      </c>
      <c r="DR166" s="24">
        <v>2.3371300000000001E-2</v>
      </c>
      <c r="DS166" s="24">
        <v>2.3875799999999999E-2</v>
      </c>
      <c r="DT166" s="24">
        <v>-5.2598999999999996E-3</v>
      </c>
      <c r="DU166" s="24">
        <v>1.6184000000000001E-3</v>
      </c>
      <c r="DV166" s="24">
        <v>-1.1293900000000001E-2</v>
      </c>
      <c r="DW166" s="24">
        <v>2.2410900000000001E-2</v>
      </c>
      <c r="DX166" s="24">
        <v>1.6276700000000002E-2</v>
      </c>
      <c r="DY166" s="24">
        <v>2.11223E-2</v>
      </c>
      <c r="DZ166" s="24">
        <v>1.1171199999999999E-2</v>
      </c>
      <c r="EA166" s="24">
        <v>1.8149599999999998E-2</v>
      </c>
      <c r="EB166" s="24">
        <v>3.5280499999999999E-2</v>
      </c>
      <c r="EC166" s="24">
        <v>6.9714200000000004E-2</v>
      </c>
      <c r="ED166" s="24">
        <v>3.4400300000000002E-2</v>
      </c>
      <c r="EE166" s="24">
        <v>4.0002599999999999E-2</v>
      </c>
      <c r="EF166" s="24">
        <v>6.0800300000000002E-2</v>
      </c>
      <c r="EG166" s="24">
        <v>6.6606799999999994E-2</v>
      </c>
      <c r="EH166" s="24">
        <v>0.1062476</v>
      </c>
      <c r="EI166" s="24">
        <v>0.1241068</v>
      </c>
      <c r="EJ166" s="24">
        <v>0.12703729999999999</v>
      </c>
      <c r="EK166" s="24">
        <v>0.1541013</v>
      </c>
      <c r="EL166" s="24">
        <v>0.13431190000000001</v>
      </c>
      <c r="EM166" s="24">
        <v>0.1610472</v>
      </c>
      <c r="EN166" s="24">
        <v>0.15077969999999999</v>
      </c>
      <c r="EO166" s="24">
        <v>5.9771100000000001E-2</v>
      </c>
      <c r="EP166" s="24">
        <v>5.5979300000000003E-2</v>
      </c>
      <c r="EQ166" s="24">
        <v>5.4844999999999998E-2</v>
      </c>
      <c r="ER166" s="24">
        <v>2.3261799999999999E-2</v>
      </c>
      <c r="ES166" s="24">
        <v>2.75848E-2</v>
      </c>
      <c r="ET166" s="24">
        <v>1.2029400000000001E-2</v>
      </c>
      <c r="EU166" s="24">
        <v>60.335619999999999</v>
      </c>
      <c r="EV166" s="24">
        <v>57.719180000000001</v>
      </c>
      <c r="EW166" s="24">
        <v>56.4589</v>
      </c>
      <c r="EX166" s="24">
        <v>56.4589</v>
      </c>
      <c r="EY166" s="24">
        <v>56.760269999999998</v>
      </c>
      <c r="EZ166" s="24">
        <v>56.424660000000003</v>
      </c>
      <c r="FA166" s="24">
        <v>56.45205</v>
      </c>
      <c r="FB166" s="24">
        <v>54.732880000000002</v>
      </c>
      <c r="FC166" s="24">
        <v>60.363010000000003</v>
      </c>
      <c r="FD166" s="24">
        <v>71.280820000000006</v>
      </c>
      <c r="FE166" s="24">
        <v>80.47945</v>
      </c>
      <c r="FF166" s="24">
        <v>86.43835</v>
      </c>
      <c r="FG166" s="24">
        <v>91.308220000000006</v>
      </c>
      <c r="FH166" s="24">
        <v>93.301370000000006</v>
      </c>
      <c r="FI166" s="24">
        <v>94.089039999999997</v>
      </c>
      <c r="FJ166" s="24">
        <v>94.664379999999994</v>
      </c>
      <c r="FK166" s="24">
        <v>92.554789999999997</v>
      </c>
      <c r="FL166" s="24">
        <v>90.808220000000006</v>
      </c>
      <c r="FM166" s="24">
        <v>86.136989999999997</v>
      </c>
      <c r="FN166" s="24">
        <v>79.630129999999994</v>
      </c>
      <c r="FO166" s="24">
        <v>76.698629999999994</v>
      </c>
      <c r="FP166" s="24">
        <v>71.4315</v>
      </c>
      <c r="FQ166" s="24">
        <v>66.547939999999997</v>
      </c>
      <c r="FR166" s="24">
        <v>64.349310000000003</v>
      </c>
      <c r="FS166" s="24">
        <v>0.49231000000000003</v>
      </c>
      <c r="FT166" s="24">
        <v>2.1311199999999999E-2</v>
      </c>
      <c r="FU166" s="24">
        <v>3.63454E-2</v>
      </c>
    </row>
    <row r="167" spans="1:177" x14ac:dyDescent="0.2">
      <c r="A167" s="14" t="s">
        <v>228</v>
      </c>
      <c r="B167" s="14" t="s">
        <v>0</v>
      </c>
      <c r="C167" s="14" t="s">
        <v>225</v>
      </c>
      <c r="D167" s="36" t="s">
        <v>259</v>
      </c>
      <c r="E167" s="25" t="s">
        <v>219</v>
      </c>
      <c r="F167" s="25">
        <v>5229</v>
      </c>
      <c r="G167" s="24">
        <v>5.3441460000000003</v>
      </c>
      <c r="H167" s="24">
        <v>4.6885909999999997</v>
      </c>
      <c r="I167" s="24">
        <v>4.2353589999999999</v>
      </c>
      <c r="J167" s="24">
        <v>3.9492729999999998</v>
      </c>
      <c r="K167" s="24">
        <v>3.859658</v>
      </c>
      <c r="L167" s="24">
        <v>3.8341460000000001</v>
      </c>
      <c r="M167" s="24">
        <v>4.1979600000000001</v>
      </c>
      <c r="N167" s="24">
        <v>4.4077739999999999</v>
      </c>
      <c r="O167" s="24">
        <v>4.621931</v>
      </c>
      <c r="P167" s="24">
        <v>5.0677890000000003</v>
      </c>
      <c r="Q167" s="24">
        <v>5.80938</v>
      </c>
      <c r="R167" s="24">
        <v>6.3019800000000004</v>
      </c>
      <c r="S167" s="24">
        <v>6.9549329999999996</v>
      </c>
      <c r="T167" s="24">
        <v>7.7785799999999998</v>
      </c>
      <c r="U167" s="24">
        <v>7.7490040000000002</v>
      </c>
      <c r="V167" s="24">
        <v>8.2784469999999999</v>
      </c>
      <c r="W167" s="24">
        <v>8.7515640000000001</v>
      </c>
      <c r="X167" s="24">
        <v>8.8419050000000006</v>
      </c>
      <c r="Y167" s="24">
        <v>9.4827929999999991</v>
      </c>
      <c r="Z167" s="24">
        <v>9.5030999999999999</v>
      </c>
      <c r="AA167" s="24">
        <v>9.5259839999999993</v>
      </c>
      <c r="AB167" s="24">
        <v>9.2044789999999992</v>
      </c>
      <c r="AC167" s="24">
        <v>8.4518430000000002</v>
      </c>
      <c r="AD167" s="24">
        <v>7.317418</v>
      </c>
      <c r="AE167" s="24">
        <v>-0.59342209999999995</v>
      </c>
      <c r="AF167" s="24">
        <v>-0.54211810000000005</v>
      </c>
      <c r="AG167" s="24">
        <v>-0.3877815</v>
      </c>
      <c r="AH167" s="24">
        <v>-0.34116879999999999</v>
      </c>
      <c r="AI167" s="24">
        <v>-0.22823109999999999</v>
      </c>
      <c r="AJ167" s="24">
        <v>-0.1182383</v>
      </c>
      <c r="AK167" s="24">
        <v>5.4661000000000001E-2</v>
      </c>
      <c r="AL167" s="24">
        <v>1.91109E-2</v>
      </c>
      <c r="AM167" s="24">
        <v>7.0304500000000006E-2</v>
      </c>
      <c r="AN167" s="24">
        <v>0.1281253</v>
      </c>
      <c r="AO167" s="24">
        <v>0.23637569999999999</v>
      </c>
      <c r="AP167" s="24">
        <v>0.58804650000000003</v>
      </c>
      <c r="AQ167" s="24">
        <v>0.65968179999999998</v>
      </c>
      <c r="AR167" s="24">
        <v>0.78343339999999995</v>
      </c>
      <c r="AS167" s="24">
        <v>0.76554290000000003</v>
      </c>
      <c r="AT167" s="24">
        <v>0.71404590000000001</v>
      </c>
      <c r="AU167" s="24">
        <v>0.85746169999999999</v>
      </c>
      <c r="AV167" s="24">
        <v>0.80972949999999999</v>
      </c>
      <c r="AW167" s="24">
        <v>0.14691860000000001</v>
      </c>
      <c r="AX167" s="24">
        <v>9.5441499999999999E-2</v>
      </c>
      <c r="AY167" s="24">
        <v>2.49535E-2</v>
      </c>
      <c r="AZ167" s="24">
        <v>-6.3065099999999999E-2</v>
      </c>
      <c r="BA167" s="24">
        <v>-0.17465149999999999</v>
      </c>
      <c r="BB167" s="24">
        <v>-0.35906559999999998</v>
      </c>
      <c r="BC167" s="24">
        <v>-0.51701200000000003</v>
      </c>
      <c r="BD167" s="24">
        <v>-0.47582920000000001</v>
      </c>
      <c r="BE167" s="24">
        <v>-0.33198090000000002</v>
      </c>
      <c r="BF167" s="24">
        <v>-0.28858040000000001</v>
      </c>
      <c r="BG167" s="24">
        <v>-0.17987420000000001</v>
      </c>
      <c r="BH167" s="24">
        <v>-7.19138E-2</v>
      </c>
      <c r="BI167" s="24">
        <v>9.6864199999999998E-2</v>
      </c>
      <c r="BJ167" s="24">
        <v>6.27611E-2</v>
      </c>
      <c r="BK167" s="24">
        <v>0.119423</v>
      </c>
      <c r="BL167" s="24">
        <v>0.18215100000000001</v>
      </c>
      <c r="BM167" s="24">
        <v>0.29729909999999998</v>
      </c>
      <c r="BN167" s="24">
        <v>0.65622349999999996</v>
      </c>
      <c r="BO167" s="24">
        <v>0.73339639999999995</v>
      </c>
      <c r="BP167" s="24">
        <v>0.86267320000000003</v>
      </c>
      <c r="BQ167" s="24">
        <v>0.84681430000000002</v>
      </c>
      <c r="BR167" s="24">
        <v>0.80097479999999999</v>
      </c>
      <c r="BS167" s="24">
        <v>0.94621529999999998</v>
      </c>
      <c r="BT167" s="24">
        <v>0.89709550000000005</v>
      </c>
      <c r="BU167" s="24">
        <v>0.23447190000000001</v>
      </c>
      <c r="BV167" s="24">
        <v>0.18013470000000001</v>
      </c>
      <c r="BW167" s="24">
        <v>0.10877729999999999</v>
      </c>
      <c r="BX167" s="24">
        <v>1.7051799999999999E-2</v>
      </c>
      <c r="BY167" s="24">
        <v>-0.1016378</v>
      </c>
      <c r="BZ167" s="24">
        <v>-0.2919312</v>
      </c>
      <c r="CA167" s="24">
        <v>-0.46409060000000002</v>
      </c>
      <c r="CB167" s="24">
        <v>-0.42991760000000001</v>
      </c>
      <c r="CC167" s="24">
        <v>-0.29333360000000003</v>
      </c>
      <c r="CD167" s="24">
        <v>-0.25215789999999999</v>
      </c>
      <c r="CE167" s="24">
        <v>-0.1463824</v>
      </c>
      <c r="CF167" s="24">
        <v>-3.98296E-2</v>
      </c>
      <c r="CG167" s="24">
        <v>0.12609400000000001</v>
      </c>
      <c r="CH167" s="24">
        <v>9.2993199999999998E-2</v>
      </c>
      <c r="CI167" s="24">
        <v>0.15344240000000001</v>
      </c>
      <c r="CJ167" s="24">
        <v>0.21956899999999999</v>
      </c>
      <c r="CK167" s="24">
        <v>0.33949449999999998</v>
      </c>
      <c r="CL167" s="24">
        <v>0.70344280000000003</v>
      </c>
      <c r="CM167" s="24">
        <v>0.7844508</v>
      </c>
      <c r="CN167" s="24">
        <v>0.91755439999999999</v>
      </c>
      <c r="CO167" s="24">
        <v>0.90310279999999998</v>
      </c>
      <c r="CP167" s="24">
        <v>0.86118159999999999</v>
      </c>
      <c r="CQ167" s="24">
        <v>1.0076860000000001</v>
      </c>
      <c r="CR167" s="24">
        <v>0.95760500000000004</v>
      </c>
      <c r="CS167" s="24">
        <v>0.29511100000000001</v>
      </c>
      <c r="CT167" s="24">
        <v>0.23879300000000001</v>
      </c>
      <c r="CU167" s="24">
        <v>0.16683339999999999</v>
      </c>
      <c r="CV167" s="24">
        <v>7.2540599999999997E-2</v>
      </c>
      <c r="CW167" s="24">
        <v>-5.1068799999999998E-2</v>
      </c>
      <c r="CX167" s="24">
        <v>-0.24543409999999999</v>
      </c>
      <c r="CY167" s="24">
        <v>-0.41116920000000001</v>
      </c>
      <c r="CZ167" s="24">
        <v>-0.38400600000000001</v>
      </c>
      <c r="DA167" s="24">
        <v>-0.25468619999999997</v>
      </c>
      <c r="DB167" s="24">
        <v>-0.21573529999999999</v>
      </c>
      <c r="DC167" s="24">
        <v>-0.1128905</v>
      </c>
      <c r="DD167" s="24">
        <v>-7.7454000000000004E-3</v>
      </c>
      <c r="DE167" s="24">
        <v>0.15532389999999999</v>
      </c>
      <c r="DF167" s="24">
        <v>0.12322519999999999</v>
      </c>
      <c r="DG167" s="24">
        <v>0.18746170000000001</v>
      </c>
      <c r="DH167" s="24">
        <v>0.25698710000000002</v>
      </c>
      <c r="DI167" s="24">
        <v>0.38168980000000002</v>
      </c>
      <c r="DJ167" s="24">
        <v>0.75066200000000005</v>
      </c>
      <c r="DK167" s="24">
        <v>0.83550530000000001</v>
      </c>
      <c r="DL167" s="24">
        <v>0.97243570000000001</v>
      </c>
      <c r="DM167" s="24">
        <v>0.9593912</v>
      </c>
      <c r="DN167" s="24">
        <v>0.92138830000000005</v>
      </c>
      <c r="DO167" s="24">
        <v>1.069156</v>
      </c>
      <c r="DP167" s="24">
        <v>1.018114</v>
      </c>
      <c r="DQ167" s="24">
        <v>0.35575010000000001</v>
      </c>
      <c r="DR167" s="24">
        <v>0.29745129999999997</v>
      </c>
      <c r="DS167" s="24">
        <v>0.22488949999999999</v>
      </c>
      <c r="DT167" s="24">
        <v>0.12802930000000001</v>
      </c>
      <c r="DU167" s="24">
        <v>-4.9980000000000001E-4</v>
      </c>
      <c r="DV167" s="24">
        <v>-0.19893710000000001</v>
      </c>
      <c r="DW167" s="24">
        <v>-0.33475909999999998</v>
      </c>
      <c r="DX167" s="24">
        <v>-0.31771700000000003</v>
      </c>
      <c r="DY167" s="24">
        <v>-0.1988856</v>
      </c>
      <c r="DZ167" s="24">
        <v>-0.16314699999999999</v>
      </c>
      <c r="EA167" s="24">
        <v>-6.4533599999999997E-2</v>
      </c>
      <c r="EB167" s="24">
        <v>3.8579099999999998E-2</v>
      </c>
      <c r="EC167" s="24">
        <v>0.19752710000000001</v>
      </c>
      <c r="ED167" s="24">
        <v>0.16687540000000001</v>
      </c>
      <c r="EE167" s="24">
        <v>0.23658019999999999</v>
      </c>
      <c r="EF167" s="24">
        <v>0.31101279999999998</v>
      </c>
      <c r="EG167" s="24">
        <v>0.44261319999999998</v>
      </c>
      <c r="EH167" s="24">
        <v>0.81883899999999998</v>
      </c>
      <c r="EI167" s="24">
        <v>0.90921989999999997</v>
      </c>
      <c r="EJ167" s="24">
        <v>1.0516760000000001</v>
      </c>
      <c r="EK167" s="24">
        <v>1.0406629999999999</v>
      </c>
      <c r="EL167" s="24">
        <v>1.0083169999999999</v>
      </c>
      <c r="EM167" s="24">
        <v>1.15791</v>
      </c>
      <c r="EN167" s="24">
        <v>1.1054809999999999</v>
      </c>
      <c r="EO167" s="24">
        <v>0.44330340000000001</v>
      </c>
      <c r="EP167" s="24">
        <v>0.3821446</v>
      </c>
      <c r="EQ167" s="24">
        <v>0.30871330000000002</v>
      </c>
      <c r="ER167" s="24">
        <v>0.2081462</v>
      </c>
      <c r="ES167" s="24">
        <v>7.2513900000000006E-2</v>
      </c>
      <c r="ET167" s="24">
        <v>-0.13180269999999999</v>
      </c>
      <c r="EU167" s="24">
        <v>73.334389999999999</v>
      </c>
      <c r="EV167" s="24">
        <v>73.928150000000002</v>
      </c>
      <c r="EW167" s="24">
        <v>72.670360000000002</v>
      </c>
      <c r="EX167" s="24">
        <v>72.441630000000004</v>
      </c>
      <c r="EY167" s="24">
        <v>71.575280000000006</v>
      </c>
      <c r="EZ167" s="24">
        <v>71.592709999999997</v>
      </c>
      <c r="FA167" s="24">
        <v>71.432119999999998</v>
      </c>
      <c r="FB167" s="24">
        <v>71.616479999999996</v>
      </c>
      <c r="FC167" s="24">
        <v>77.941890000000001</v>
      </c>
      <c r="FD167" s="24">
        <v>86.17116</v>
      </c>
      <c r="FE167" s="24">
        <v>92.250399999999999</v>
      </c>
      <c r="FF167" s="24">
        <v>95.122029999999995</v>
      </c>
      <c r="FG167" s="24">
        <v>95.778660000000002</v>
      </c>
      <c r="FH167" s="24">
        <v>96.116739999999993</v>
      </c>
      <c r="FI167" s="24">
        <v>95.909139999999994</v>
      </c>
      <c r="FJ167" s="24">
        <v>95.161649999999995</v>
      </c>
      <c r="FK167" s="24">
        <v>94.142110000000002</v>
      </c>
      <c r="FL167" s="24">
        <v>91.614900000000006</v>
      </c>
      <c r="FM167" s="24">
        <v>88.692019999999999</v>
      </c>
      <c r="FN167" s="24">
        <v>86.066559999999996</v>
      </c>
      <c r="FO167" s="24">
        <v>82.633380000000002</v>
      </c>
      <c r="FP167" s="24">
        <v>80.91865</v>
      </c>
      <c r="FQ167" s="24">
        <v>79.509770000000003</v>
      </c>
      <c r="FR167" s="24">
        <v>78.538830000000004</v>
      </c>
      <c r="FS167" s="24">
        <v>1.2769980000000001</v>
      </c>
      <c r="FT167" s="24">
        <v>5.5978800000000002E-2</v>
      </c>
      <c r="FU167" s="24">
        <v>9.2995300000000003E-2</v>
      </c>
    </row>
    <row r="168" spans="1:177" x14ac:dyDescent="0.2">
      <c r="A168" s="14" t="s">
        <v>228</v>
      </c>
      <c r="B168" s="14" t="s">
        <v>0</v>
      </c>
      <c r="C168" s="14" t="s">
        <v>225</v>
      </c>
      <c r="D168" s="36" t="s">
        <v>259</v>
      </c>
      <c r="E168" s="25" t="s">
        <v>220</v>
      </c>
      <c r="F168" s="25">
        <v>3016</v>
      </c>
      <c r="G168" s="24">
        <v>2.9040979999999998</v>
      </c>
      <c r="H168" s="24">
        <v>2.5533510000000001</v>
      </c>
      <c r="I168" s="24">
        <v>2.2480630000000001</v>
      </c>
      <c r="J168" s="24">
        <v>2.105305</v>
      </c>
      <c r="K168" s="24">
        <v>1.9993259999999999</v>
      </c>
      <c r="L168" s="24">
        <v>1.960432</v>
      </c>
      <c r="M168" s="24">
        <v>2.1187900000000002</v>
      </c>
      <c r="N168" s="24">
        <v>2.324173</v>
      </c>
      <c r="O168" s="24">
        <v>2.438577</v>
      </c>
      <c r="P168" s="24">
        <v>2.6798199999999999</v>
      </c>
      <c r="Q168" s="24">
        <v>2.9976479999999999</v>
      </c>
      <c r="R168" s="24">
        <v>3.1496559999999998</v>
      </c>
      <c r="S168" s="24">
        <v>3.4406029999999999</v>
      </c>
      <c r="T168" s="24">
        <v>3.8305449999999999</v>
      </c>
      <c r="U168" s="24">
        <v>3.627367</v>
      </c>
      <c r="V168" s="24">
        <v>3.9826190000000001</v>
      </c>
      <c r="W168" s="24">
        <v>4.2926500000000001</v>
      </c>
      <c r="X168" s="24">
        <v>4.4511659999999997</v>
      </c>
      <c r="Y168" s="24">
        <v>4.7645439999999999</v>
      </c>
      <c r="Z168" s="24">
        <v>4.8356750000000002</v>
      </c>
      <c r="AA168" s="24">
        <v>4.9412739999999999</v>
      </c>
      <c r="AB168" s="24">
        <v>4.9321619999999999</v>
      </c>
      <c r="AC168" s="24">
        <v>4.4643740000000003</v>
      </c>
      <c r="AD168" s="24">
        <v>3.906307</v>
      </c>
      <c r="AE168" s="24">
        <v>-0.40296120000000002</v>
      </c>
      <c r="AF168" s="24">
        <v>-0.40197820000000001</v>
      </c>
      <c r="AG168" s="24">
        <v>-0.3023709</v>
      </c>
      <c r="AH168" s="24">
        <v>-0.23115720000000001</v>
      </c>
      <c r="AI168" s="24">
        <v>-0.1593408</v>
      </c>
      <c r="AJ168" s="24">
        <v>-0.1052236</v>
      </c>
      <c r="AK168" s="24">
        <v>-4.44511E-2</v>
      </c>
      <c r="AL168" s="24">
        <v>1.28799E-2</v>
      </c>
      <c r="AM168" s="24">
        <v>3.63278E-2</v>
      </c>
      <c r="AN168" s="24">
        <v>9.5855999999999997E-3</v>
      </c>
      <c r="AO168" s="24">
        <v>9.1891399999999998E-2</v>
      </c>
      <c r="AP168" s="24">
        <v>0.22703870000000001</v>
      </c>
      <c r="AQ168" s="24">
        <v>0.22982949999999999</v>
      </c>
      <c r="AR168" s="24">
        <v>0.30180899999999999</v>
      </c>
      <c r="AS168" s="24">
        <v>0.24441789999999999</v>
      </c>
      <c r="AT168" s="24">
        <v>0.31005820000000001</v>
      </c>
      <c r="AU168" s="24">
        <v>0.37289709999999998</v>
      </c>
      <c r="AV168" s="24">
        <v>0.43078060000000001</v>
      </c>
      <c r="AW168" s="24">
        <v>0.1485851</v>
      </c>
      <c r="AX168" s="24">
        <v>0.1127507</v>
      </c>
      <c r="AY168" s="24">
        <v>3.46097E-2</v>
      </c>
      <c r="AZ168" s="24">
        <v>3.7170599999999998E-2</v>
      </c>
      <c r="BA168" s="24">
        <v>-7.9533699999999999E-2</v>
      </c>
      <c r="BB168" s="24">
        <v>-0.1892113</v>
      </c>
      <c r="BC168" s="24">
        <v>-0.34847400000000001</v>
      </c>
      <c r="BD168" s="24">
        <v>-0.35144880000000001</v>
      </c>
      <c r="BE168" s="24">
        <v>-0.25906220000000002</v>
      </c>
      <c r="BF168" s="24">
        <v>-0.19087319999999999</v>
      </c>
      <c r="BG168" s="24">
        <v>-0.12419810000000001</v>
      </c>
      <c r="BH168" s="24">
        <v>-7.3953199999999997E-2</v>
      </c>
      <c r="BI168" s="24">
        <v>-1.63769E-2</v>
      </c>
      <c r="BJ168" s="24">
        <v>4.2816100000000003E-2</v>
      </c>
      <c r="BK168" s="24">
        <v>7.1187899999999998E-2</v>
      </c>
      <c r="BL168" s="24">
        <v>4.8936899999999998E-2</v>
      </c>
      <c r="BM168" s="24">
        <v>0.13396620000000001</v>
      </c>
      <c r="BN168" s="24">
        <v>0.27256639999999999</v>
      </c>
      <c r="BO168" s="24">
        <v>0.27882889999999999</v>
      </c>
      <c r="BP168" s="24">
        <v>0.35284199999999999</v>
      </c>
      <c r="BQ168" s="24">
        <v>0.29703309999999999</v>
      </c>
      <c r="BR168" s="24">
        <v>0.36727530000000003</v>
      </c>
      <c r="BS168" s="24">
        <v>0.4318362</v>
      </c>
      <c r="BT168" s="24">
        <v>0.48893029999999998</v>
      </c>
      <c r="BU168" s="24">
        <v>0.2054995</v>
      </c>
      <c r="BV168" s="24">
        <v>0.16955439999999999</v>
      </c>
      <c r="BW168" s="24">
        <v>9.3566200000000002E-2</v>
      </c>
      <c r="BX168" s="24">
        <v>9.5380099999999995E-2</v>
      </c>
      <c r="BY168" s="24">
        <v>-2.6671E-2</v>
      </c>
      <c r="BZ168" s="24">
        <v>-0.13969780000000001</v>
      </c>
      <c r="CA168" s="24">
        <v>-0.31073640000000002</v>
      </c>
      <c r="CB168" s="24">
        <v>-0.31645230000000002</v>
      </c>
      <c r="CC168" s="24">
        <v>-0.22906670000000001</v>
      </c>
      <c r="CD168" s="24">
        <v>-0.1629726</v>
      </c>
      <c r="CE168" s="24">
        <v>-9.98584E-2</v>
      </c>
      <c r="CF168" s="24">
        <v>-5.2295500000000002E-2</v>
      </c>
      <c r="CG168" s="24">
        <v>3.0672E-3</v>
      </c>
      <c r="CH168" s="24">
        <v>6.3549800000000004E-2</v>
      </c>
      <c r="CI168" s="24">
        <v>9.5331799999999994E-2</v>
      </c>
      <c r="CJ168" s="24">
        <v>7.6191400000000006E-2</v>
      </c>
      <c r="CK168" s="24">
        <v>0.1631071</v>
      </c>
      <c r="CL168" s="24">
        <v>0.3040988</v>
      </c>
      <c r="CM168" s="24">
        <v>0.31276579999999998</v>
      </c>
      <c r="CN168" s="24">
        <v>0.38818730000000001</v>
      </c>
      <c r="CO168" s="24">
        <v>0.3334743</v>
      </c>
      <c r="CP168" s="24">
        <v>0.40690359999999998</v>
      </c>
      <c r="CQ168" s="24">
        <v>0.4726572</v>
      </c>
      <c r="CR168" s="24">
        <v>0.52920449999999997</v>
      </c>
      <c r="CS168" s="24">
        <v>0.24491830000000001</v>
      </c>
      <c r="CT168" s="24">
        <v>0.20889640000000001</v>
      </c>
      <c r="CU168" s="24">
        <v>0.1343993</v>
      </c>
      <c r="CV168" s="24">
        <v>0.13569580000000001</v>
      </c>
      <c r="CW168" s="24">
        <v>9.9415000000000007E-3</v>
      </c>
      <c r="CX168" s="24">
        <v>-0.1054049</v>
      </c>
      <c r="CY168" s="24">
        <v>-0.27299879999999999</v>
      </c>
      <c r="CZ168" s="24">
        <v>-0.28145579999999998</v>
      </c>
      <c r="DA168" s="24">
        <v>-0.1990712</v>
      </c>
      <c r="DB168" s="24">
        <v>-0.1350721</v>
      </c>
      <c r="DC168" s="24">
        <v>-7.5518699999999994E-2</v>
      </c>
      <c r="DD168" s="24">
        <v>-3.06377E-2</v>
      </c>
      <c r="DE168" s="24">
        <v>2.2511300000000001E-2</v>
      </c>
      <c r="DF168" s="24">
        <v>8.42836E-2</v>
      </c>
      <c r="DG168" s="24">
        <v>0.11947579999999999</v>
      </c>
      <c r="DH168" s="24">
        <v>0.103446</v>
      </c>
      <c r="DI168" s="24">
        <v>0.192248</v>
      </c>
      <c r="DJ168" s="24">
        <v>0.33563130000000002</v>
      </c>
      <c r="DK168" s="24">
        <v>0.34670269999999997</v>
      </c>
      <c r="DL168" s="24">
        <v>0.42353259999999998</v>
      </c>
      <c r="DM168" s="24">
        <v>0.36991550000000001</v>
      </c>
      <c r="DN168" s="24">
        <v>0.44653199999999998</v>
      </c>
      <c r="DO168" s="24">
        <v>0.5134782</v>
      </c>
      <c r="DP168" s="24">
        <v>0.56947890000000001</v>
      </c>
      <c r="DQ168" s="24">
        <v>0.28433700000000001</v>
      </c>
      <c r="DR168" s="24">
        <v>0.2482385</v>
      </c>
      <c r="DS168" s="24">
        <v>0.17523240000000001</v>
      </c>
      <c r="DT168" s="24">
        <v>0.17601149999999999</v>
      </c>
      <c r="DU168" s="24">
        <v>4.6554100000000001E-2</v>
      </c>
      <c r="DV168" s="24">
        <v>-7.1112099999999998E-2</v>
      </c>
      <c r="DW168" s="24">
        <v>-0.2185116</v>
      </c>
      <c r="DX168" s="24">
        <v>-0.2309264</v>
      </c>
      <c r="DY168" s="24">
        <v>-0.1557625</v>
      </c>
      <c r="DZ168" s="24">
        <v>-9.47881E-2</v>
      </c>
      <c r="EA168" s="24">
        <v>-4.0376000000000002E-2</v>
      </c>
      <c r="EB168" s="24">
        <v>6.3270000000000004E-4</v>
      </c>
      <c r="EC168" s="24">
        <v>5.0585499999999999E-2</v>
      </c>
      <c r="ED168" s="24">
        <v>0.1142198</v>
      </c>
      <c r="EE168" s="24">
        <v>0.1543359</v>
      </c>
      <c r="EF168" s="24">
        <v>0.14279729999999999</v>
      </c>
      <c r="EG168" s="24">
        <v>0.2343228</v>
      </c>
      <c r="EH168" s="24">
        <v>0.38115900000000003</v>
      </c>
      <c r="EI168" s="24">
        <v>0.3957021</v>
      </c>
      <c r="EJ168" s="24">
        <v>0.47456549999999997</v>
      </c>
      <c r="EK168" s="24">
        <v>0.42253069999999998</v>
      </c>
      <c r="EL168" s="24">
        <v>0.50374909999999995</v>
      </c>
      <c r="EM168" s="24">
        <v>0.57241730000000002</v>
      </c>
      <c r="EN168" s="24">
        <v>0.62762850000000003</v>
      </c>
      <c r="EO168" s="24">
        <v>0.34125149999999999</v>
      </c>
      <c r="EP168" s="24">
        <v>0.30504209999999998</v>
      </c>
      <c r="EQ168" s="24">
        <v>0.2341888</v>
      </c>
      <c r="ER168" s="24">
        <v>0.23422090000000001</v>
      </c>
      <c r="ES168" s="24">
        <v>9.9416699999999997E-2</v>
      </c>
      <c r="ET168" s="24">
        <v>-2.1598599999999999E-2</v>
      </c>
      <c r="EU168" s="24">
        <v>72.979410000000001</v>
      </c>
      <c r="EV168" s="24">
        <v>74.147720000000007</v>
      </c>
      <c r="EW168" s="24">
        <v>72.902420000000006</v>
      </c>
      <c r="EX168" s="24">
        <v>72.7547</v>
      </c>
      <c r="EY168" s="24">
        <v>71.889880000000005</v>
      </c>
      <c r="EZ168" s="24">
        <v>72.038499999999999</v>
      </c>
      <c r="FA168" s="24">
        <v>72.399280000000005</v>
      </c>
      <c r="FB168" s="24">
        <v>72.51925</v>
      </c>
      <c r="FC168" s="24">
        <v>78.456580000000002</v>
      </c>
      <c r="FD168" s="24">
        <v>86.316919999999996</v>
      </c>
      <c r="FE168" s="24">
        <v>91.855869999999996</v>
      </c>
      <c r="FF168" s="24">
        <v>94.015219999999999</v>
      </c>
      <c r="FG168" s="24">
        <v>94.203220000000002</v>
      </c>
      <c r="FH168" s="24">
        <v>93.709050000000005</v>
      </c>
      <c r="FI168" s="24">
        <v>93.427930000000003</v>
      </c>
      <c r="FJ168" s="24">
        <v>92.869290000000007</v>
      </c>
      <c r="FK168" s="24">
        <v>91.881829999999994</v>
      </c>
      <c r="FL168" s="24">
        <v>89.659809999999993</v>
      </c>
      <c r="FM168" s="24">
        <v>87.131600000000006</v>
      </c>
      <c r="FN168" s="24">
        <v>84.514769999999999</v>
      </c>
      <c r="FO168" s="24">
        <v>81.116389999999996</v>
      </c>
      <c r="FP168" s="24">
        <v>80.257840000000002</v>
      </c>
      <c r="FQ168" s="24">
        <v>79.357209999999995</v>
      </c>
      <c r="FR168" s="24">
        <v>78.318709999999996</v>
      </c>
      <c r="FS168" s="24">
        <v>0.85199950000000002</v>
      </c>
      <c r="FT168" s="24">
        <v>3.7817999999999997E-2</v>
      </c>
      <c r="FU168" s="24">
        <v>6.1119699999999999E-2</v>
      </c>
    </row>
    <row r="169" spans="1:177" x14ac:dyDescent="0.2">
      <c r="A169" s="14" t="s">
        <v>228</v>
      </c>
      <c r="B169" s="14" t="s">
        <v>0</v>
      </c>
      <c r="C169" s="14" t="s">
        <v>225</v>
      </c>
      <c r="D169" s="36" t="s">
        <v>259</v>
      </c>
      <c r="E169" s="25" t="s">
        <v>221</v>
      </c>
      <c r="F169" s="25">
        <v>2213</v>
      </c>
      <c r="G169" s="24">
        <v>2.5016419999999999</v>
      </c>
      <c r="H169" s="24">
        <v>2.169797</v>
      </c>
      <c r="I169" s="24">
        <v>2.0237919999999998</v>
      </c>
      <c r="J169" s="24">
        <v>1.8773089999999999</v>
      </c>
      <c r="K169" s="24">
        <v>1.882792</v>
      </c>
      <c r="L169" s="24">
        <v>1.8882589999999999</v>
      </c>
      <c r="M169" s="24">
        <v>2.0918929999999998</v>
      </c>
      <c r="N169" s="24">
        <v>2.0858669999999999</v>
      </c>
      <c r="O169" s="24">
        <v>2.1727089999999998</v>
      </c>
      <c r="P169" s="24">
        <v>2.362317</v>
      </c>
      <c r="Q169" s="24">
        <v>2.7644340000000001</v>
      </c>
      <c r="R169" s="24">
        <v>3.0353180000000002</v>
      </c>
      <c r="S169" s="24">
        <v>3.3804509999999999</v>
      </c>
      <c r="T169" s="24">
        <v>3.781177</v>
      </c>
      <c r="U169" s="24">
        <v>3.9856379999999998</v>
      </c>
      <c r="V169" s="24">
        <v>4.1729029999999998</v>
      </c>
      <c r="W169" s="24">
        <v>4.3211029999999999</v>
      </c>
      <c r="X169" s="24">
        <v>4.2921860000000001</v>
      </c>
      <c r="Y169" s="24">
        <v>4.7161650000000002</v>
      </c>
      <c r="Z169" s="24">
        <v>4.68018</v>
      </c>
      <c r="AA169" s="24">
        <v>4.5930330000000001</v>
      </c>
      <c r="AB169" s="24">
        <v>4.2742199999999997</v>
      </c>
      <c r="AC169" s="24">
        <v>4.0046819999999999</v>
      </c>
      <c r="AD169" s="24">
        <v>3.4519160000000002</v>
      </c>
      <c r="AE169" s="24">
        <v>-0.19038269999999999</v>
      </c>
      <c r="AF169" s="24">
        <v>-0.1561485</v>
      </c>
      <c r="AG169" s="24">
        <v>-9.4794900000000001E-2</v>
      </c>
      <c r="AH169" s="24">
        <v>-0.121811</v>
      </c>
      <c r="AI169" s="24">
        <v>-9.2561400000000002E-2</v>
      </c>
      <c r="AJ169" s="24">
        <v>-4.3955300000000003E-2</v>
      </c>
      <c r="AK169" s="24">
        <v>6.8713300000000005E-2</v>
      </c>
      <c r="AL169" s="24">
        <v>-3.52395E-2</v>
      </c>
      <c r="AM169" s="24">
        <v>-2.4486399999999998E-2</v>
      </c>
      <c r="AN169" s="24">
        <v>4.4356699999999999E-2</v>
      </c>
      <c r="AO169" s="24">
        <v>3.6345799999999998E-2</v>
      </c>
      <c r="AP169" s="24">
        <v>0.17460110000000001</v>
      </c>
      <c r="AQ169" s="24">
        <v>0.21993099999999999</v>
      </c>
      <c r="AR169" s="24">
        <v>0.2301281</v>
      </c>
      <c r="AS169" s="24">
        <v>0.29108659999999997</v>
      </c>
      <c r="AT169" s="24">
        <v>0.180448</v>
      </c>
      <c r="AU169" s="24">
        <v>0.24788660000000001</v>
      </c>
      <c r="AV169" s="24">
        <v>0.18383260000000001</v>
      </c>
      <c r="AW169" s="24">
        <v>-0.10902820000000001</v>
      </c>
      <c r="AX169" s="24">
        <v>-0.1046667</v>
      </c>
      <c r="AY169" s="24">
        <v>-9.4134899999999994E-2</v>
      </c>
      <c r="AZ169" s="24">
        <v>-0.18133160000000001</v>
      </c>
      <c r="BA169" s="24">
        <v>-0.1543204</v>
      </c>
      <c r="BB169" s="24">
        <v>-0.19548080000000001</v>
      </c>
      <c r="BC169" s="24">
        <v>-0.13660600000000001</v>
      </c>
      <c r="BD169" s="24">
        <v>-0.11325200000000001</v>
      </c>
      <c r="BE169" s="24">
        <v>-5.9676399999999998E-2</v>
      </c>
      <c r="BF169" s="24">
        <v>-8.7984300000000001E-2</v>
      </c>
      <c r="BG169" s="24">
        <v>-5.91116E-2</v>
      </c>
      <c r="BH169" s="24">
        <v>-9.3883000000000005E-3</v>
      </c>
      <c r="BI169" s="24">
        <v>0.1005886</v>
      </c>
      <c r="BJ169" s="24">
        <v>-3.2575E-3</v>
      </c>
      <c r="BK169" s="24">
        <v>1.0252000000000001E-2</v>
      </c>
      <c r="BL169" s="24">
        <v>8.1305299999999997E-2</v>
      </c>
      <c r="BM169" s="24">
        <v>8.0503199999999997E-2</v>
      </c>
      <c r="BN169" s="24">
        <v>0.22551860000000001</v>
      </c>
      <c r="BO169" s="24">
        <v>0.27525840000000001</v>
      </c>
      <c r="BP169" s="24">
        <v>0.29124460000000002</v>
      </c>
      <c r="BQ169" s="24">
        <v>0.35356799999999999</v>
      </c>
      <c r="BR169" s="24">
        <v>0.24628439999999999</v>
      </c>
      <c r="BS169" s="24">
        <v>0.31464890000000001</v>
      </c>
      <c r="BT169" s="24">
        <v>0.24933269999999999</v>
      </c>
      <c r="BU169" s="24">
        <v>-4.2072900000000003E-2</v>
      </c>
      <c r="BV169" s="24">
        <v>-4.1422599999999997E-2</v>
      </c>
      <c r="BW169" s="24">
        <v>-3.40694E-2</v>
      </c>
      <c r="BX169" s="24">
        <v>-0.12601299999999999</v>
      </c>
      <c r="BY169" s="24">
        <v>-0.10395799999999999</v>
      </c>
      <c r="BZ169" s="24">
        <v>-0.1502445</v>
      </c>
      <c r="CA169" s="24">
        <v>-9.9360400000000001E-2</v>
      </c>
      <c r="CB169" s="24">
        <v>-8.3542099999999994E-2</v>
      </c>
      <c r="CC169" s="24">
        <v>-3.5353299999999997E-2</v>
      </c>
      <c r="CD169" s="24">
        <v>-6.4556100000000005E-2</v>
      </c>
      <c r="CE169" s="24">
        <v>-3.5944299999999998E-2</v>
      </c>
      <c r="CF169" s="24">
        <v>1.45527E-2</v>
      </c>
      <c r="CG169" s="24">
        <v>0.1226653</v>
      </c>
      <c r="CH169" s="24">
        <v>1.8893199999999999E-2</v>
      </c>
      <c r="CI169" s="24">
        <v>3.4311700000000001E-2</v>
      </c>
      <c r="CJ169" s="24">
        <v>0.1068959</v>
      </c>
      <c r="CK169" s="24">
        <v>0.1110865</v>
      </c>
      <c r="CL169" s="24">
        <v>0.26078400000000002</v>
      </c>
      <c r="CM169" s="24">
        <v>0.31357800000000002</v>
      </c>
      <c r="CN169" s="24">
        <v>0.33357369999999997</v>
      </c>
      <c r="CO169" s="24">
        <v>0.39684249999999999</v>
      </c>
      <c r="CP169" s="24">
        <v>0.29188249999999999</v>
      </c>
      <c r="CQ169" s="24">
        <v>0.3608883</v>
      </c>
      <c r="CR169" s="24">
        <v>0.29469790000000001</v>
      </c>
      <c r="CS169" s="24">
        <v>4.3001000000000003E-3</v>
      </c>
      <c r="CT169" s="24">
        <v>2.3801E-3</v>
      </c>
      <c r="CU169" s="24">
        <v>7.5318E-3</v>
      </c>
      <c r="CV169" s="24">
        <v>-8.76995E-2</v>
      </c>
      <c r="CW169" s="24">
        <v>-6.9077100000000002E-2</v>
      </c>
      <c r="CX169" s="24">
        <v>-0.11891400000000001</v>
      </c>
      <c r="CY169" s="24">
        <v>-6.2114799999999998E-2</v>
      </c>
      <c r="CZ169" s="24">
        <v>-5.3832100000000001E-2</v>
      </c>
      <c r="DA169" s="24">
        <v>-1.10303E-2</v>
      </c>
      <c r="DB169" s="24">
        <v>-4.1127799999999999E-2</v>
      </c>
      <c r="DC169" s="24">
        <v>-1.2777E-2</v>
      </c>
      <c r="DD169" s="24">
        <v>3.8493699999999999E-2</v>
      </c>
      <c r="DE169" s="24">
        <v>0.14474200000000001</v>
      </c>
      <c r="DF169" s="24">
        <v>4.1043799999999998E-2</v>
      </c>
      <c r="DG169" s="24">
        <v>5.8371399999999997E-2</v>
      </c>
      <c r="DH169" s="24">
        <v>0.1324864</v>
      </c>
      <c r="DI169" s="24">
        <v>0.14166980000000001</v>
      </c>
      <c r="DJ169" s="24">
        <v>0.29604940000000002</v>
      </c>
      <c r="DK169" s="24">
        <v>0.35189749999999997</v>
      </c>
      <c r="DL169" s="24">
        <v>0.37590279999999998</v>
      </c>
      <c r="DM169" s="24">
        <v>0.44011699999999998</v>
      </c>
      <c r="DN169" s="24">
        <v>0.33748050000000002</v>
      </c>
      <c r="DO169" s="24">
        <v>0.40712769999999998</v>
      </c>
      <c r="DP169" s="24">
        <v>0.340063</v>
      </c>
      <c r="DQ169" s="24">
        <v>5.0673099999999999E-2</v>
      </c>
      <c r="DR169" s="24">
        <v>4.6182800000000003E-2</v>
      </c>
      <c r="DS169" s="24">
        <v>4.9133000000000003E-2</v>
      </c>
      <c r="DT169" s="24">
        <v>-4.9385900000000003E-2</v>
      </c>
      <c r="DU169" s="24">
        <v>-3.4196200000000003E-2</v>
      </c>
      <c r="DV169" s="24">
        <v>-8.7583499999999995E-2</v>
      </c>
      <c r="DW169" s="24">
        <v>-8.3380999999999993E-3</v>
      </c>
      <c r="DX169" s="24">
        <v>-1.09356E-2</v>
      </c>
      <c r="DY169" s="24">
        <v>2.40883E-2</v>
      </c>
      <c r="DZ169" s="24">
        <v>-7.3011999999999999E-3</v>
      </c>
      <c r="EA169" s="24">
        <v>2.0672900000000001E-2</v>
      </c>
      <c r="EB169" s="24">
        <v>7.3060600000000003E-2</v>
      </c>
      <c r="EC169" s="24">
        <v>0.1766172</v>
      </c>
      <c r="ED169" s="24">
        <v>7.3025800000000002E-2</v>
      </c>
      <c r="EE169" s="24">
        <v>9.3109800000000006E-2</v>
      </c>
      <c r="EF169" s="24">
        <v>0.16943510000000001</v>
      </c>
      <c r="EG169" s="24">
        <v>0.1858272</v>
      </c>
      <c r="EH169" s="24">
        <v>0.34696690000000002</v>
      </c>
      <c r="EI169" s="24">
        <v>0.4072249</v>
      </c>
      <c r="EJ169" s="24">
        <v>0.4370193</v>
      </c>
      <c r="EK169" s="24">
        <v>0.50259849999999995</v>
      </c>
      <c r="EL169" s="24">
        <v>0.40331689999999998</v>
      </c>
      <c r="EM169" s="24">
        <v>0.47389009999999998</v>
      </c>
      <c r="EN169" s="24">
        <v>0.40556310000000001</v>
      </c>
      <c r="EO169" s="24">
        <v>0.1176285</v>
      </c>
      <c r="EP169" s="24">
        <v>0.10942689999999999</v>
      </c>
      <c r="EQ169" s="24">
        <v>0.1091984</v>
      </c>
      <c r="ER169" s="24">
        <v>5.9327E-3</v>
      </c>
      <c r="ES169" s="24">
        <v>1.6166199999999999E-2</v>
      </c>
      <c r="ET169" s="24">
        <v>-4.2347200000000002E-2</v>
      </c>
      <c r="EU169" s="24">
        <v>73.845359999999999</v>
      </c>
      <c r="EV169" s="24">
        <v>73.612110000000001</v>
      </c>
      <c r="EW169" s="24">
        <v>72.336340000000007</v>
      </c>
      <c r="EX169" s="24">
        <v>71.990979999999993</v>
      </c>
      <c r="EY169" s="24">
        <v>71.122420000000005</v>
      </c>
      <c r="EZ169" s="24">
        <v>70.951030000000003</v>
      </c>
      <c r="FA169" s="24">
        <v>70.039950000000005</v>
      </c>
      <c r="FB169" s="24">
        <v>70.317009999999996</v>
      </c>
      <c r="FC169" s="24">
        <v>77.201030000000003</v>
      </c>
      <c r="FD169" s="24">
        <v>85.961340000000007</v>
      </c>
      <c r="FE169" s="24">
        <v>92.818299999999994</v>
      </c>
      <c r="FF169" s="24">
        <v>96.715209999999999</v>
      </c>
      <c r="FG169" s="24">
        <v>98.046390000000002</v>
      </c>
      <c r="FH169" s="24">
        <v>99.582470000000001</v>
      </c>
      <c r="FI169" s="24">
        <v>99.480670000000003</v>
      </c>
      <c r="FJ169" s="24">
        <v>98.461340000000007</v>
      </c>
      <c r="FK169" s="24">
        <v>97.395619999999994</v>
      </c>
      <c r="FL169" s="24">
        <v>94.429119999999998</v>
      </c>
      <c r="FM169" s="24">
        <v>90.938140000000004</v>
      </c>
      <c r="FN169" s="24">
        <v>88.300250000000005</v>
      </c>
      <c r="FO169" s="24">
        <v>84.817009999999996</v>
      </c>
      <c r="FP169" s="24">
        <v>81.869839999999996</v>
      </c>
      <c r="FQ169" s="24">
        <v>79.729380000000006</v>
      </c>
      <c r="FR169" s="24">
        <v>78.855670000000003</v>
      </c>
      <c r="FS169" s="24">
        <v>0.95484829999999998</v>
      </c>
      <c r="FT169" s="24">
        <v>4.1333700000000001E-2</v>
      </c>
      <c r="FU169" s="24">
        <v>7.0492899999999997E-2</v>
      </c>
    </row>
    <row r="170" spans="1:177" x14ac:dyDescent="0.2">
      <c r="A170" s="14" t="s">
        <v>228</v>
      </c>
      <c r="B170" s="14" t="s">
        <v>199</v>
      </c>
      <c r="C170" s="14" t="s">
        <v>224</v>
      </c>
      <c r="D170" s="36" t="s">
        <v>236</v>
      </c>
      <c r="E170" s="25" t="s">
        <v>219</v>
      </c>
      <c r="F170" s="25">
        <v>897</v>
      </c>
      <c r="G170" s="24">
        <v>0.54465569999999996</v>
      </c>
      <c r="H170" s="24">
        <v>0.48290699999999998</v>
      </c>
      <c r="I170" s="24">
        <v>0.45293099999999997</v>
      </c>
      <c r="J170" s="24">
        <v>0.43553779999999997</v>
      </c>
      <c r="K170" s="24">
        <v>0.43062250000000002</v>
      </c>
      <c r="L170" s="24">
        <v>0.47646850000000002</v>
      </c>
      <c r="M170" s="24">
        <v>0.60722739999999997</v>
      </c>
      <c r="N170" s="24">
        <v>0.63023379999999996</v>
      </c>
      <c r="O170" s="24">
        <v>0.63933549999999995</v>
      </c>
      <c r="P170" s="24">
        <v>0.60483180000000003</v>
      </c>
      <c r="Q170" s="24">
        <v>0.59120550000000005</v>
      </c>
      <c r="R170" s="24">
        <v>0.58895459999999999</v>
      </c>
      <c r="S170" s="24">
        <v>0.58348390000000006</v>
      </c>
      <c r="T170" s="24">
        <v>0.61106499999999997</v>
      </c>
      <c r="U170" s="24">
        <v>0.61882029999999999</v>
      </c>
      <c r="V170" s="24">
        <v>0.64348859999999997</v>
      </c>
      <c r="W170" s="24">
        <v>0.64495210000000003</v>
      </c>
      <c r="X170" s="24">
        <v>0.70475869999999996</v>
      </c>
      <c r="Y170" s="24">
        <v>0.77597579999999999</v>
      </c>
      <c r="Z170" s="24">
        <v>0.89767799999999998</v>
      </c>
      <c r="AA170" s="24">
        <v>0.96508099999999997</v>
      </c>
      <c r="AB170" s="24">
        <v>0.89345059999999998</v>
      </c>
      <c r="AC170" s="24">
        <v>0.76865289999999997</v>
      </c>
      <c r="AD170" s="24">
        <v>0.66086089999999997</v>
      </c>
      <c r="AE170" s="24">
        <v>-0.13198090000000001</v>
      </c>
      <c r="AF170" s="24">
        <v>-0.13091729999999999</v>
      </c>
      <c r="AG170" s="24">
        <v>-0.1198159</v>
      </c>
      <c r="AH170" s="24">
        <v>-0.11150930000000001</v>
      </c>
      <c r="AI170" s="24">
        <v>-0.1066877</v>
      </c>
      <c r="AJ170" s="24">
        <v>-9.9993700000000005E-2</v>
      </c>
      <c r="AK170" s="24">
        <v>-9.9810800000000005E-2</v>
      </c>
      <c r="AL170" s="24">
        <v>-9.3951699999999999E-2</v>
      </c>
      <c r="AM170" s="24">
        <v>-5.01442E-2</v>
      </c>
      <c r="AN170" s="24">
        <v>-3.1451199999999999E-2</v>
      </c>
      <c r="AO170" s="24">
        <v>-1.03763E-2</v>
      </c>
      <c r="AP170" s="24">
        <v>-1.40923E-2</v>
      </c>
      <c r="AQ170" s="24">
        <v>-2.8550499999999999E-2</v>
      </c>
      <c r="AR170" s="24">
        <v>-2.5006899999999999E-2</v>
      </c>
      <c r="AS170" s="24">
        <v>-1.09461E-2</v>
      </c>
      <c r="AT170" s="24">
        <v>-2.3367000000000001E-3</v>
      </c>
      <c r="AU170" s="24">
        <v>-2.1416600000000001E-2</v>
      </c>
      <c r="AV170" s="24">
        <v>-5.50625E-2</v>
      </c>
      <c r="AW170" s="24">
        <v>-6.9413600000000006E-2</v>
      </c>
      <c r="AX170" s="24">
        <v>-8.5953600000000005E-2</v>
      </c>
      <c r="AY170" s="24">
        <v>-9.87238E-2</v>
      </c>
      <c r="AZ170" s="24">
        <v>-7.3849300000000007E-2</v>
      </c>
      <c r="BA170" s="24">
        <v>-0.1088247</v>
      </c>
      <c r="BB170" s="24">
        <v>-0.1083896</v>
      </c>
      <c r="BC170" s="24">
        <v>-9.9016900000000005E-2</v>
      </c>
      <c r="BD170" s="24">
        <v>-9.5747100000000002E-2</v>
      </c>
      <c r="BE170" s="24">
        <v>-8.6520899999999998E-2</v>
      </c>
      <c r="BF170" s="24">
        <v>-8.3189799999999994E-2</v>
      </c>
      <c r="BG170" s="24">
        <v>-8.1748899999999999E-2</v>
      </c>
      <c r="BH170" s="24">
        <v>-7.2959800000000005E-2</v>
      </c>
      <c r="BI170" s="24">
        <v>-7.1932599999999999E-2</v>
      </c>
      <c r="BJ170" s="24">
        <v>-6.3963800000000001E-2</v>
      </c>
      <c r="BK170" s="24">
        <v>-2.3559099999999999E-2</v>
      </c>
      <c r="BL170" s="24">
        <v>-1.05697E-2</v>
      </c>
      <c r="BM170" s="24">
        <v>1.2256700000000001E-2</v>
      </c>
      <c r="BN170" s="24">
        <v>8.2260000000000007E-3</v>
      </c>
      <c r="BO170" s="24">
        <v>-6.4460999999999997E-3</v>
      </c>
      <c r="BP170" s="24">
        <v>1.451E-4</v>
      </c>
      <c r="BQ170" s="24">
        <v>1.48994E-2</v>
      </c>
      <c r="BR170" s="24">
        <v>2.2281499999999999E-2</v>
      </c>
      <c r="BS170" s="24">
        <v>-1.2484E-3</v>
      </c>
      <c r="BT170" s="24">
        <v>-3.0399800000000001E-2</v>
      </c>
      <c r="BU170" s="24">
        <v>-4.3583400000000001E-2</v>
      </c>
      <c r="BV170" s="24">
        <v>-5.5141799999999998E-2</v>
      </c>
      <c r="BW170" s="24">
        <v>-7.4097300000000005E-2</v>
      </c>
      <c r="BX170" s="24">
        <v>-5.4344299999999998E-2</v>
      </c>
      <c r="BY170" s="24">
        <v>-8.6351999999999998E-2</v>
      </c>
      <c r="BZ170" s="24">
        <v>-8.4584999999999994E-2</v>
      </c>
      <c r="CA170" s="24">
        <v>-7.6186199999999996E-2</v>
      </c>
      <c r="CB170" s="24">
        <v>-7.1388300000000002E-2</v>
      </c>
      <c r="CC170" s="24">
        <v>-6.3460799999999998E-2</v>
      </c>
      <c r="CD170" s="24">
        <v>-6.3575699999999999E-2</v>
      </c>
      <c r="CE170" s="24">
        <v>-6.4476400000000003E-2</v>
      </c>
      <c r="CF170" s="24">
        <v>-5.4236199999999998E-2</v>
      </c>
      <c r="CG170" s="24">
        <v>-5.2624299999999999E-2</v>
      </c>
      <c r="CH170" s="24">
        <v>-4.3194200000000002E-2</v>
      </c>
      <c r="CI170" s="24">
        <v>-5.1463999999999998E-3</v>
      </c>
      <c r="CJ170" s="24">
        <v>3.8926999999999998E-3</v>
      </c>
      <c r="CK170" s="24">
        <v>2.79323E-2</v>
      </c>
      <c r="CL170" s="24">
        <v>2.36835E-2</v>
      </c>
      <c r="CM170" s="24">
        <v>8.8632999999999993E-3</v>
      </c>
      <c r="CN170" s="24">
        <v>1.7565299999999999E-2</v>
      </c>
      <c r="CO170" s="24">
        <v>3.2799799999999997E-2</v>
      </c>
      <c r="CP170" s="24">
        <v>3.9331999999999999E-2</v>
      </c>
      <c r="CQ170" s="24">
        <v>1.2719899999999999E-2</v>
      </c>
      <c r="CR170" s="24">
        <v>-1.33185E-2</v>
      </c>
      <c r="CS170" s="24">
        <v>-2.5693500000000001E-2</v>
      </c>
      <c r="CT170" s="24">
        <v>-3.3801600000000001E-2</v>
      </c>
      <c r="CU170" s="24">
        <v>-5.7041099999999997E-2</v>
      </c>
      <c r="CV170" s="24">
        <v>-4.0835099999999999E-2</v>
      </c>
      <c r="CW170" s="24">
        <v>-7.0787500000000003E-2</v>
      </c>
      <c r="CX170" s="24">
        <v>-6.8097900000000003E-2</v>
      </c>
      <c r="CY170" s="24">
        <v>-5.3355399999999997E-2</v>
      </c>
      <c r="CZ170" s="24">
        <v>-4.7029500000000002E-2</v>
      </c>
      <c r="DA170" s="24">
        <v>-4.0400800000000001E-2</v>
      </c>
      <c r="DB170" s="24">
        <v>-4.3961699999999999E-2</v>
      </c>
      <c r="DC170" s="24">
        <v>-4.7203799999999997E-2</v>
      </c>
      <c r="DD170" s="24">
        <v>-3.5512599999999998E-2</v>
      </c>
      <c r="DE170" s="24">
        <v>-3.3315999999999998E-2</v>
      </c>
      <c r="DF170" s="24">
        <v>-2.2424599999999999E-2</v>
      </c>
      <c r="DG170" s="24">
        <v>1.3266399999999999E-2</v>
      </c>
      <c r="DH170" s="24">
        <v>1.8355099999999999E-2</v>
      </c>
      <c r="DI170" s="24">
        <v>4.3607800000000002E-2</v>
      </c>
      <c r="DJ170" s="24">
        <v>3.9141099999999998E-2</v>
      </c>
      <c r="DK170" s="24">
        <v>2.4172699999999998E-2</v>
      </c>
      <c r="DL170" s="24">
        <v>3.4985500000000003E-2</v>
      </c>
      <c r="DM170" s="24">
        <v>5.0700299999999997E-2</v>
      </c>
      <c r="DN170" s="24">
        <v>5.6382599999999998E-2</v>
      </c>
      <c r="DO170" s="24">
        <v>2.6688300000000002E-2</v>
      </c>
      <c r="DP170" s="24">
        <v>3.7628000000000002E-3</v>
      </c>
      <c r="DQ170" s="24">
        <v>-7.8034999999999997E-3</v>
      </c>
      <c r="DR170" s="24">
        <v>-1.2461399999999999E-2</v>
      </c>
      <c r="DS170" s="24">
        <v>-3.9984899999999997E-2</v>
      </c>
      <c r="DT170" s="24">
        <v>-2.7326E-2</v>
      </c>
      <c r="DU170" s="24">
        <v>-5.5223000000000001E-2</v>
      </c>
      <c r="DV170" s="24">
        <v>-5.1610900000000001E-2</v>
      </c>
      <c r="DW170" s="24">
        <v>-2.03914E-2</v>
      </c>
      <c r="DX170" s="24">
        <v>-1.18592E-2</v>
      </c>
      <c r="DY170" s="24">
        <v>-7.1057999999999998E-3</v>
      </c>
      <c r="DZ170" s="24">
        <v>-1.5642099999999999E-2</v>
      </c>
      <c r="EA170" s="24">
        <v>-2.2265E-2</v>
      </c>
      <c r="EB170" s="24">
        <v>-8.4787000000000005E-3</v>
      </c>
      <c r="EC170" s="24">
        <v>-5.4378999999999999E-3</v>
      </c>
      <c r="ED170" s="24">
        <v>7.5633999999999996E-3</v>
      </c>
      <c r="EE170" s="24">
        <v>3.9851400000000002E-2</v>
      </c>
      <c r="EF170" s="24">
        <v>3.9236500000000001E-2</v>
      </c>
      <c r="EG170" s="24">
        <v>6.6240900000000005E-2</v>
      </c>
      <c r="EH170" s="24">
        <v>6.1459399999999997E-2</v>
      </c>
      <c r="EI170" s="24">
        <v>4.6277100000000002E-2</v>
      </c>
      <c r="EJ170" s="24">
        <v>6.0137500000000003E-2</v>
      </c>
      <c r="EK170" s="24">
        <v>7.6545799999999997E-2</v>
      </c>
      <c r="EL170" s="24">
        <v>8.1000799999999998E-2</v>
      </c>
      <c r="EM170" s="24">
        <v>4.6856399999999999E-2</v>
      </c>
      <c r="EN170" s="24">
        <v>2.8425599999999999E-2</v>
      </c>
      <c r="EO170" s="24">
        <v>1.80267E-2</v>
      </c>
      <c r="EP170" s="24">
        <v>1.8350399999999999E-2</v>
      </c>
      <c r="EQ170" s="24">
        <v>-1.5358500000000001E-2</v>
      </c>
      <c r="ER170" s="24">
        <v>-7.8209999999999998E-3</v>
      </c>
      <c r="ES170" s="24">
        <v>-3.27502E-2</v>
      </c>
      <c r="ET170" s="24">
        <v>-2.7806299999999999E-2</v>
      </c>
      <c r="EU170" s="24">
        <v>57.954079999999998</v>
      </c>
      <c r="EV170" s="24">
        <v>57.305810000000001</v>
      </c>
      <c r="EW170" s="24">
        <v>56.830359999999999</v>
      </c>
      <c r="EX170" s="24">
        <v>56.436540000000001</v>
      </c>
      <c r="EY170" s="24">
        <v>56.098529999999997</v>
      </c>
      <c r="EZ170" s="24">
        <v>55.566650000000003</v>
      </c>
      <c r="FA170" s="24">
        <v>55.097580000000001</v>
      </c>
      <c r="FB170" s="24">
        <v>55.406570000000002</v>
      </c>
      <c r="FC170" s="24">
        <v>58.419319999999999</v>
      </c>
      <c r="FD170" s="24">
        <v>61.947069999999997</v>
      </c>
      <c r="FE170" s="24">
        <v>65.284760000000006</v>
      </c>
      <c r="FF170" s="24">
        <v>68.396360000000001</v>
      </c>
      <c r="FG170" s="24">
        <v>70.186859999999996</v>
      </c>
      <c r="FH170" s="24">
        <v>71.234700000000004</v>
      </c>
      <c r="FI170" s="24">
        <v>71.447069999999997</v>
      </c>
      <c r="FJ170" s="24">
        <v>70.988200000000006</v>
      </c>
      <c r="FK170" s="24">
        <v>70.110020000000006</v>
      </c>
      <c r="FL170" s="24">
        <v>68.568560000000005</v>
      </c>
      <c r="FM170" s="24">
        <v>66.847579999999994</v>
      </c>
      <c r="FN170" s="24">
        <v>64.25</v>
      </c>
      <c r="FO170" s="24">
        <v>62.126910000000002</v>
      </c>
      <c r="FP170" s="24">
        <v>61.014029999999998</v>
      </c>
      <c r="FQ170" s="24">
        <v>59.934310000000004</v>
      </c>
      <c r="FR170" s="24">
        <v>59.079079999999998</v>
      </c>
      <c r="FS170" s="24">
        <v>0.52956179999999997</v>
      </c>
      <c r="FT170" s="24">
        <v>2.14144E-2</v>
      </c>
      <c r="FU170" s="24">
        <v>2.8179800000000001E-2</v>
      </c>
    </row>
    <row r="171" spans="1:177" x14ac:dyDescent="0.2">
      <c r="A171" s="14" t="s">
        <v>228</v>
      </c>
      <c r="B171" s="14" t="s">
        <v>199</v>
      </c>
      <c r="C171" s="14" t="s">
        <v>224</v>
      </c>
      <c r="D171" s="36" t="s">
        <v>236</v>
      </c>
      <c r="E171" s="25" t="s">
        <v>220</v>
      </c>
      <c r="F171" s="25">
        <v>507</v>
      </c>
      <c r="G171" s="24">
        <v>0.54942919999999995</v>
      </c>
      <c r="H171" s="24">
        <v>0.49538080000000001</v>
      </c>
      <c r="I171" s="24">
        <v>0.47145219999999999</v>
      </c>
      <c r="J171" s="24">
        <v>0.45142559999999998</v>
      </c>
      <c r="K171" s="24">
        <v>0.42938029999999999</v>
      </c>
      <c r="L171" s="24">
        <v>0.46030919999999997</v>
      </c>
      <c r="M171" s="24">
        <v>0.59272009999999997</v>
      </c>
      <c r="N171" s="24">
        <v>0.62120810000000004</v>
      </c>
      <c r="O171" s="24">
        <v>0.68490169999999995</v>
      </c>
      <c r="P171" s="24">
        <v>0.64310840000000002</v>
      </c>
      <c r="Q171" s="24">
        <v>0.60893889999999995</v>
      </c>
      <c r="R171" s="24">
        <v>0.61510290000000001</v>
      </c>
      <c r="S171" s="24">
        <v>0.61523410000000001</v>
      </c>
      <c r="T171" s="24">
        <v>0.66650989999999999</v>
      </c>
      <c r="U171" s="24">
        <v>0.66964999999999997</v>
      </c>
      <c r="V171" s="24">
        <v>0.66593639999999998</v>
      </c>
      <c r="W171" s="24">
        <v>0.64514919999999998</v>
      </c>
      <c r="X171" s="24">
        <v>0.69632709999999998</v>
      </c>
      <c r="Y171" s="24">
        <v>0.77093129999999999</v>
      </c>
      <c r="Z171" s="24">
        <v>0.87494300000000003</v>
      </c>
      <c r="AA171" s="24">
        <v>0.90364549999999999</v>
      </c>
      <c r="AB171" s="24">
        <v>0.83485339999999997</v>
      </c>
      <c r="AC171" s="24">
        <v>0.75953139999999997</v>
      </c>
      <c r="AD171" s="24">
        <v>0.67168410000000001</v>
      </c>
      <c r="AE171" s="24">
        <v>-0.23523450000000001</v>
      </c>
      <c r="AF171" s="24">
        <v>-0.22472110000000001</v>
      </c>
      <c r="AG171" s="24">
        <v>-0.19431319999999999</v>
      </c>
      <c r="AH171" s="24">
        <v>-0.17294780000000001</v>
      </c>
      <c r="AI171" s="24">
        <v>-0.1622228</v>
      </c>
      <c r="AJ171" s="24">
        <v>-0.16665659999999999</v>
      </c>
      <c r="AK171" s="24">
        <v>-0.16573550000000001</v>
      </c>
      <c r="AL171" s="24">
        <v>-0.16152520000000001</v>
      </c>
      <c r="AM171" s="24">
        <v>-0.1069726</v>
      </c>
      <c r="AN171" s="24">
        <v>-5.2557100000000002E-2</v>
      </c>
      <c r="AO171" s="24">
        <v>-3.1350200000000002E-2</v>
      </c>
      <c r="AP171" s="24">
        <v>-2.3037200000000001E-2</v>
      </c>
      <c r="AQ171" s="24">
        <v>-3.5120100000000001E-2</v>
      </c>
      <c r="AR171" s="24">
        <v>-2.1175599999999999E-2</v>
      </c>
      <c r="AS171" s="24">
        <v>-4.9211999999999997E-3</v>
      </c>
      <c r="AT171" s="24">
        <v>1.84935E-2</v>
      </c>
      <c r="AU171" s="24">
        <v>-2.4234599999999999E-2</v>
      </c>
      <c r="AV171" s="24">
        <v>-7.1988200000000002E-2</v>
      </c>
      <c r="AW171" s="24">
        <v>-0.1105217</v>
      </c>
      <c r="AX171" s="24">
        <v>-0.16104360000000001</v>
      </c>
      <c r="AY171" s="24">
        <v>-0.1463489</v>
      </c>
      <c r="AZ171" s="24">
        <v>-0.10684639999999999</v>
      </c>
      <c r="BA171" s="24">
        <v>-0.16049279999999999</v>
      </c>
      <c r="BB171" s="24">
        <v>-0.17163690000000001</v>
      </c>
      <c r="BC171" s="24">
        <v>-0.17522560000000001</v>
      </c>
      <c r="BD171" s="24">
        <v>-0.159441</v>
      </c>
      <c r="BE171" s="24">
        <v>-0.13367999999999999</v>
      </c>
      <c r="BF171" s="24">
        <v>-0.1229232</v>
      </c>
      <c r="BG171" s="24">
        <v>-0.11969</v>
      </c>
      <c r="BH171" s="24">
        <v>-0.12179810000000001</v>
      </c>
      <c r="BI171" s="24">
        <v>-0.11958589999999999</v>
      </c>
      <c r="BJ171" s="24">
        <v>-0.111305</v>
      </c>
      <c r="BK171" s="24">
        <v>-6.68908E-2</v>
      </c>
      <c r="BL171" s="24">
        <v>-2.0659799999999999E-2</v>
      </c>
      <c r="BM171" s="24">
        <v>4.7406000000000002E-3</v>
      </c>
      <c r="BN171" s="24">
        <v>1.3188999999999999E-2</v>
      </c>
      <c r="BO171" s="24">
        <v>6.0579999999999998E-4</v>
      </c>
      <c r="BP171" s="24">
        <v>2.11521E-2</v>
      </c>
      <c r="BQ171" s="24">
        <v>3.9681399999999999E-2</v>
      </c>
      <c r="BR171" s="24">
        <v>5.9142199999999999E-2</v>
      </c>
      <c r="BS171" s="24">
        <v>7.9678000000000006E-3</v>
      </c>
      <c r="BT171" s="24">
        <v>-2.86123E-2</v>
      </c>
      <c r="BU171" s="24">
        <v>-6.5076200000000001E-2</v>
      </c>
      <c r="BV171" s="24">
        <v>-0.11041810000000001</v>
      </c>
      <c r="BW171" s="24">
        <v>-0.1076467</v>
      </c>
      <c r="BX171" s="24">
        <v>-8.0833199999999994E-2</v>
      </c>
      <c r="BY171" s="24">
        <v>-0.1252875</v>
      </c>
      <c r="BZ171" s="24">
        <v>-0.1315904</v>
      </c>
      <c r="CA171" s="24">
        <v>-0.1336637</v>
      </c>
      <c r="CB171" s="24">
        <v>-0.1142282</v>
      </c>
      <c r="CC171" s="24">
        <v>-9.1685600000000006E-2</v>
      </c>
      <c r="CD171" s="24">
        <v>-8.8276300000000002E-2</v>
      </c>
      <c r="CE171" s="24">
        <v>-9.0231900000000004E-2</v>
      </c>
      <c r="CF171" s="24">
        <v>-9.0729299999999999E-2</v>
      </c>
      <c r="CG171" s="24">
        <v>-8.7622900000000004E-2</v>
      </c>
      <c r="CH171" s="24">
        <v>-7.6522699999999999E-2</v>
      </c>
      <c r="CI171" s="24">
        <v>-3.91303E-2</v>
      </c>
      <c r="CJ171" s="24">
        <v>1.4321E-3</v>
      </c>
      <c r="CK171" s="24">
        <v>2.9737E-2</v>
      </c>
      <c r="CL171" s="24">
        <v>3.8279199999999999E-2</v>
      </c>
      <c r="CM171" s="24">
        <v>2.5349400000000001E-2</v>
      </c>
      <c r="CN171" s="24">
        <v>5.0468199999999998E-2</v>
      </c>
      <c r="CO171" s="24">
        <v>7.0572999999999997E-2</v>
      </c>
      <c r="CP171" s="24">
        <v>8.7295399999999995E-2</v>
      </c>
      <c r="CQ171" s="24">
        <v>3.0270999999999999E-2</v>
      </c>
      <c r="CR171" s="24">
        <v>1.4296999999999999E-3</v>
      </c>
      <c r="CS171" s="24">
        <v>-3.3600699999999997E-2</v>
      </c>
      <c r="CT171" s="24">
        <v>-7.5355099999999994E-2</v>
      </c>
      <c r="CU171" s="24">
        <v>-8.0841700000000002E-2</v>
      </c>
      <c r="CV171" s="24">
        <v>-6.2816399999999994E-2</v>
      </c>
      <c r="CW171" s="24">
        <v>-0.10090449999999999</v>
      </c>
      <c r="CX171" s="24">
        <v>-0.1038543</v>
      </c>
      <c r="CY171" s="24">
        <v>-9.2101799999999998E-2</v>
      </c>
      <c r="CZ171" s="24">
        <v>-6.9015400000000005E-2</v>
      </c>
      <c r="DA171" s="24">
        <v>-4.9691199999999998E-2</v>
      </c>
      <c r="DB171" s="24">
        <v>-5.3629400000000001E-2</v>
      </c>
      <c r="DC171" s="24">
        <v>-6.0773899999999999E-2</v>
      </c>
      <c r="DD171" s="24">
        <v>-5.9660400000000002E-2</v>
      </c>
      <c r="DE171" s="24">
        <v>-5.5659800000000002E-2</v>
      </c>
      <c r="DF171" s="24">
        <v>-4.1740399999999997E-2</v>
      </c>
      <c r="DG171" s="24">
        <v>-1.1369799999999999E-2</v>
      </c>
      <c r="DH171" s="24">
        <v>2.3524099999999999E-2</v>
      </c>
      <c r="DI171" s="24">
        <v>5.4733400000000001E-2</v>
      </c>
      <c r="DJ171" s="24">
        <v>6.3369300000000003E-2</v>
      </c>
      <c r="DK171" s="24">
        <v>5.0093100000000002E-2</v>
      </c>
      <c r="DL171" s="24">
        <v>7.9784300000000002E-2</v>
      </c>
      <c r="DM171" s="24">
        <v>0.1014647</v>
      </c>
      <c r="DN171" s="24">
        <v>0.1154486</v>
      </c>
      <c r="DO171" s="24">
        <v>5.2574200000000001E-2</v>
      </c>
      <c r="DP171" s="24">
        <v>3.1471699999999998E-2</v>
      </c>
      <c r="DQ171" s="24">
        <v>-2.1253000000000001E-3</v>
      </c>
      <c r="DR171" s="24">
        <v>-4.0292099999999997E-2</v>
      </c>
      <c r="DS171" s="24">
        <v>-5.4036599999999997E-2</v>
      </c>
      <c r="DT171" s="24">
        <v>-4.4799699999999998E-2</v>
      </c>
      <c r="DU171" s="24">
        <v>-7.6521400000000003E-2</v>
      </c>
      <c r="DV171" s="24">
        <v>-7.6118199999999997E-2</v>
      </c>
      <c r="DW171" s="24">
        <v>-3.2093000000000003E-2</v>
      </c>
      <c r="DX171" s="24">
        <v>-3.7353E-3</v>
      </c>
      <c r="DY171" s="24">
        <v>1.0942E-2</v>
      </c>
      <c r="DZ171" s="24">
        <v>-3.6048E-3</v>
      </c>
      <c r="EA171" s="24">
        <v>-1.82411E-2</v>
      </c>
      <c r="EB171" s="24">
        <v>-1.4801999999999999E-2</v>
      </c>
      <c r="EC171" s="24">
        <v>-9.5102999999999993E-3</v>
      </c>
      <c r="ED171" s="24">
        <v>8.4797999999999991E-3</v>
      </c>
      <c r="EE171" s="24">
        <v>2.8711899999999999E-2</v>
      </c>
      <c r="EF171" s="24">
        <v>5.5421400000000003E-2</v>
      </c>
      <c r="EG171" s="24">
        <v>9.0824199999999994E-2</v>
      </c>
      <c r="EH171" s="24">
        <v>9.9595600000000006E-2</v>
      </c>
      <c r="EI171" s="24">
        <v>8.5819000000000006E-2</v>
      </c>
      <c r="EJ171" s="24">
        <v>0.1221121</v>
      </c>
      <c r="EK171" s="24">
        <v>0.14606730000000001</v>
      </c>
      <c r="EL171" s="24">
        <v>0.15609729999999999</v>
      </c>
      <c r="EM171" s="24">
        <v>8.4776599999999994E-2</v>
      </c>
      <c r="EN171" s="24">
        <v>7.48476E-2</v>
      </c>
      <c r="EO171" s="24">
        <v>4.3320200000000003E-2</v>
      </c>
      <c r="EP171" s="24">
        <v>1.03334E-2</v>
      </c>
      <c r="EQ171" s="24">
        <v>-1.53344E-2</v>
      </c>
      <c r="ER171" s="24">
        <v>-1.8786500000000001E-2</v>
      </c>
      <c r="ES171" s="24">
        <v>-4.1316199999999997E-2</v>
      </c>
      <c r="ET171" s="24">
        <v>-3.6071699999999998E-2</v>
      </c>
      <c r="EU171" s="24">
        <v>58.787820000000004</v>
      </c>
      <c r="EV171" s="24">
        <v>58.175640000000001</v>
      </c>
      <c r="EW171" s="24">
        <v>57.673079999999999</v>
      </c>
      <c r="EX171" s="24">
        <v>57.42051</v>
      </c>
      <c r="EY171" s="24">
        <v>57.114739999999998</v>
      </c>
      <c r="EZ171" s="24">
        <v>56.608330000000002</v>
      </c>
      <c r="FA171" s="24">
        <v>56.163460000000001</v>
      </c>
      <c r="FB171" s="24">
        <v>56.658969999999997</v>
      </c>
      <c r="FC171" s="24">
        <v>59.342950000000002</v>
      </c>
      <c r="FD171" s="24">
        <v>62.490380000000002</v>
      </c>
      <c r="FE171" s="24">
        <v>65.539739999999995</v>
      </c>
      <c r="FF171" s="24">
        <v>68.40128</v>
      </c>
      <c r="FG171" s="24">
        <v>69.978840000000005</v>
      </c>
      <c r="FH171" s="24">
        <v>70.835899999999995</v>
      </c>
      <c r="FI171" s="24">
        <v>70.898719999999997</v>
      </c>
      <c r="FJ171" s="24">
        <v>70.375</v>
      </c>
      <c r="FK171" s="24">
        <v>69.641670000000005</v>
      </c>
      <c r="FL171" s="24">
        <v>68.210260000000005</v>
      </c>
      <c r="FM171" s="24">
        <v>66.679490000000001</v>
      </c>
      <c r="FN171" s="24">
        <v>64.384609999999995</v>
      </c>
      <c r="FO171" s="24">
        <v>62.43974</v>
      </c>
      <c r="FP171" s="24">
        <v>61.466670000000001</v>
      </c>
      <c r="FQ171" s="24">
        <v>60.532690000000002</v>
      </c>
      <c r="FR171" s="24">
        <v>59.76538</v>
      </c>
      <c r="FS171" s="24">
        <v>0.86042050000000003</v>
      </c>
      <c r="FT171" s="24">
        <v>3.28156E-2</v>
      </c>
      <c r="FU171" s="24">
        <v>4.8244299999999997E-2</v>
      </c>
    </row>
    <row r="172" spans="1:177" x14ac:dyDescent="0.2">
      <c r="A172" s="14" t="s">
        <v>228</v>
      </c>
      <c r="B172" s="14" t="s">
        <v>199</v>
      </c>
      <c r="C172" s="14" t="s">
        <v>224</v>
      </c>
      <c r="D172" s="36" t="s">
        <v>236</v>
      </c>
      <c r="E172" s="25" t="s">
        <v>221</v>
      </c>
      <c r="F172" s="25">
        <v>390</v>
      </c>
      <c r="G172" s="24">
        <v>0.54927239999999999</v>
      </c>
      <c r="H172" s="24">
        <v>0.47586250000000002</v>
      </c>
      <c r="I172" s="24">
        <v>0.4349809</v>
      </c>
      <c r="J172" s="24">
        <v>0.41863129999999998</v>
      </c>
      <c r="K172" s="24">
        <v>0.43285940000000001</v>
      </c>
      <c r="L172" s="24">
        <v>0.49639339999999998</v>
      </c>
      <c r="M172" s="24">
        <v>0.62423960000000001</v>
      </c>
      <c r="N172" s="24">
        <v>0.6447811</v>
      </c>
      <c r="O172" s="24">
        <v>0.59896170000000004</v>
      </c>
      <c r="P172" s="24">
        <v>0.5676312</v>
      </c>
      <c r="Q172" s="24">
        <v>0.57625440000000006</v>
      </c>
      <c r="R172" s="24">
        <v>0.56326370000000003</v>
      </c>
      <c r="S172" s="24">
        <v>0.55144669999999996</v>
      </c>
      <c r="T172" s="24">
        <v>0.55378280000000002</v>
      </c>
      <c r="U172" s="24">
        <v>0.56528</v>
      </c>
      <c r="V172" s="24">
        <v>0.61441120000000005</v>
      </c>
      <c r="W172" s="24">
        <v>0.64228620000000003</v>
      </c>
      <c r="X172" s="24">
        <v>0.70779190000000003</v>
      </c>
      <c r="Y172" s="24">
        <v>0.78020670000000003</v>
      </c>
      <c r="Z172" s="24">
        <v>0.92749009999999998</v>
      </c>
      <c r="AA172" s="24">
        <v>1.0339959999999999</v>
      </c>
      <c r="AB172" s="24">
        <v>0.95837779999999995</v>
      </c>
      <c r="AC172" s="24">
        <v>0.78317530000000002</v>
      </c>
      <c r="AD172" s="24">
        <v>0.65588179999999996</v>
      </c>
      <c r="AE172" s="24">
        <v>-5.3433700000000001E-2</v>
      </c>
      <c r="AF172" s="24">
        <v>-6.48064E-2</v>
      </c>
      <c r="AG172" s="24">
        <v>-7.7814499999999995E-2</v>
      </c>
      <c r="AH172" s="24">
        <v>-8.2850999999999994E-2</v>
      </c>
      <c r="AI172" s="24">
        <v>-8.0346899999999999E-2</v>
      </c>
      <c r="AJ172" s="24">
        <v>-6.4744700000000002E-2</v>
      </c>
      <c r="AK172" s="24">
        <v>-6.7232200000000006E-2</v>
      </c>
      <c r="AL172" s="24">
        <v>-5.9117599999999999E-2</v>
      </c>
      <c r="AM172" s="24">
        <v>-2.5323700000000001E-2</v>
      </c>
      <c r="AN172" s="24">
        <v>-3.8471600000000002E-2</v>
      </c>
      <c r="AO172" s="24">
        <v>-1.75657E-2</v>
      </c>
      <c r="AP172" s="24">
        <v>-3.4449300000000002E-2</v>
      </c>
      <c r="AQ172" s="24">
        <v>-5.1609599999999999E-2</v>
      </c>
      <c r="AR172" s="24">
        <v>-6.2342399999999999E-2</v>
      </c>
      <c r="AS172" s="24">
        <v>-5.16205E-2</v>
      </c>
      <c r="AT172" s="24">
        <v>-6.1491400000000002E-2</v>
      </c>
      <c r="AU172" s="24">
        <v>-4.8425999999999997E-2</v>
      </c>
      <c r="AV172" s="24">
        <v>-7.2149000000000005E-2</v>
      </c>
      <c r="AW172" s="24">
        <v>-5.8914500000000002E-2</v>
      </c>
      <c r="AX172" s="24">
        <v>-4.5521100000000002E-2</v>
      </c>
      <c r="AY172" s="24">
        <v>-7.6155399999999998E-2</v>
      </c>
      <c r="AZ172" s="24">
        <v>-6.0722699999999998E-2</v>
      </c>
      <c r="BA172" s="24">
        <v>-8.1922200000000001E-2</v>
      </c>
      <c r="BB172" s="24">
        <v>-6.9331699999999996E-2</v>
      </c>
      <c r="BC172" s="24">
        <v>-2.7743400000000001E-2</v>
      </c>
      <c r="BD172" s="24">
        <v>-4.05089E-2</v>
      </c>
      <c r="BE172" s="24">
        <v>-5.26019E-2</v>
      </c>
      <c r="BF172" s="24">
        <v>-5.7715000000000002E-2</v>
      </c>
      <c r="BG172" s="24">
        <v>-5.53132E-2</v>
      </c>
      <c r="BH172" s="24">
        <v>-3.4873000000000001E-2</v>
      </c>
      <c r="BI172" s="24">
        <v>-3.6567299999999997E-2</v>
      </c>
      <c r="BJ172" s="24">
        <v>-2.6902700000000002E-2</v>
      </c>
      <c r="BK172" s="24">
        <v>9.2657999999999994E-3</v>
      </c>
      <c r="BL172" s="24">
        <v>-1.15973E-2</v>
      </c>
      <c r="BM172" s="24">
        <v>9.7967999999999996E-3</v>
      </c>
      <c r="BN172" s="24">
        <v>-8.5261999999999994E-3</v>
      </c>
      <c r="BO172" s="24">
        <v>-2.5883E-2</v>
      </c>
      <c r="BP172" s="24">
        <v>-3.5792299999999999E-2</v>
      </c>
      <c r="BQ172" s="24">
        <v>-2.5740699999999998E-2</v>
      </c>
      <c r="BR172" s="24">
        <v>-3.4025E-2</v>
      </c>
      <c r="BS172" s="24">
        <v>-2.4024199999999999E-2</v>
      </c>
      <c r="BT172" s="24">
        <v>-4.91551E-2</v>
      </c>
      <c r="BU172" s="24">
        <v>-3.5113400000000003E-2</v>
      </c>
      <c r="BV172" s="24">
        <v>-9.9787000000000001E-3</v>
      </c>
      <c r="BW172" s="24">
        <v>-4.6156099999999999E-2</v>
      </c>
      <c r="BX172" s="24">
        <v>-3.2026699999999998E-2</v>
      </c>
      <c r="BY172" s="24">
        <v>-5.44853E-2</v>
      </c>
      <c r="BZ172" s="24">
        <v>-4.4304299999999998E-2</v>
      </c>
      <c r="CA172" s="24">
        <v>-9.9503000000000005E-3</v>
      </c>
      <c r="CB172" s="24">
        <v>-2.36806E-2</v>
      </c>
      <c r="CC172" s="24">
        <v>-3.5139700000000003E-2</v>
      </c>
      <c r="CD172" s="24">
        <v>-4.0305899999999999E-2</v>
      </c>
      <c r="CE172" s="24">
        <v>-3.7975000000000002E-2</v>
      </c>
      <c r="CF172" s="24">
        <v>-1.41841E-2</v>
      </c>
      <c r="CG172" s="24">
        <v>-1.5328899999999999E-2</v>
      </c>
      <c r="CH172" s="24">
        <v>-4.5906999999999996E-3</v>
      </c>
      <c r="CI172" s="24">
        <v>3.3222399999999999E-2</v>
      </c>
      <c r="CJ172" s="24">
        <v>7.0158E-3</v>
      </c>
      <c r="CK172" s="24">
        <v>2.8747999999999999E-2</v>
      </c>
      <c r="CL172" s="24">
        <v>9.4280000000000006E-3</v>
      </c>
      <c r="CM172" s="24">
        <v>-8.0646999999999993E-3</v>
      </c>
      <c r="CN172" s="24">
        <v>-1.7403700000000001E-2</v>
      </c>
      <c r="CO172" s="24">
        <v>-7.8165000000000005E-3</v>
      </c>
      <c r="CP172" s="24">
        <v>-1.5001799999999999E-2</v>
      </c>
      <c r="CQ172" s="24">
        <v>-7.1235999999999999E-3</v>
      </c>
      <c r="CR172" s="24">
        <v>-3.3229599999999998E-2</v>
      </c>
      <c r="CS172" s="24">
        <v>-1.86289E-2</v>
      </c>
      <c r="CT172" s="24">
        <v>1.4637900000000001E-2</v>
      </c>
      <c r="CU172" s="24">
        <v>-2.5378600000000001E-2</v>
      </c>
      <c r="CV172" s="24">
        <v>-1.2152E-2</v>
      </c>
      <c r="CW172" s="24">
        <v>-3.5482600000000003E-2</v>
      </c>
      <c r="CX172" s="24">
        <v>-2.6970399999999999E-2</v>
      </c>
      <c r="CY172" s="24">
        <v>7.8426999999999993E-3</v>
      </c>
      <c r="CZ172" s="24">
        <v>-6.8523000000000004E-3</v>
      </c>
      <c r="DA172" s="24">
        <v>-1.7677499999999999E-2</v>
      </c>
      <c r="DB172" s="24">
        <v>-2.2896699999999999E-2</v>
      </c>
      <c r="DC172" s="24">
        <v>-2.06368E-2</v>
      </c>
      <c r="DD172" s="24">
        <v>6.5049000000000001E-3</v>
      </c>
      <c r="DE172" s="24">
        <v>5.9094000000000004E-3</v>
      </c>
      <c r="DF172" s="24">
        <v>1.7721299999999999E-2</v>
      </c>
      <c r="DG172" s="24">
        <v>5.7179000000000001E-2</v>
      </c>
      <c r="DH172" s="24">
        <v>2.56288E-2</v>
      </c>
      <c r="DI172" s="24">
        <v>4.7699199999999997E-2</v>
      </c>
      <c r="DJ172" s="24">
        <v>2.7382299999999998E-2</v>
      </c>
      <c r="DK172" s="24">
        <v>9.7535E-3</v>
      </c>
      <c r="DL172" s="24">
        <v>9.8480000000000009E-4</v>
      </c>
      <c r="DM172" s="24">
        <v>1.01078E-2</v>
      </c>
      <c r="DN172" s="24">
        <v>4.0213000000000002E-3</v>
      </c>
      <c r="DO172" s="24">
        <v>9.7768999999999998E-3</v>
      </c>
      <c r="DP172" s="24">
        <v>-1.7304199999999999E-2</v>
      </c>
      <c r="DQ172" s="24">
        <v>-2.1443999999999999E-3</v>
      </c>
      <c r="DR172" s="24">
        <v>3.9254400000000002E-2</v>
      </c>
      <c r="DS172" s="24">
        <v>-4.6011000000000003E-3</v>
      </c>
      <c r="DT172" s="24">
        <v>7.7226999999999999E-3</v>
      </c>
      <c r="DU172" s="24">
        <v>-1.6480000000000002E-2</v>
      </c>
      <c r="DV172" s="24">
        <v>-9.6364999999999992E-3</v>
      </c>
      <c r="DW172" s="24">
        <v>3.3533100000000003E-2</v>
      </c>
      <c r="DX172" s="24">
        <v>1.7445100000000002E-2</v>
      </c>
      <c r="DY172" s="24">
        <v>7.5351000000000003E-3</v>
      </c>
      <c r="DZ172" s="24">
        <v>2.2393000000000001E-3</v>
      </c>
      <c r="EA172" s="24">
        <v>4.3968000000000002E-3</v>
      </c>
      <c r="EB172" s="24">
        <v>3.6376499999999999E-2</v>
      </c>
      <c r="EC172" s="24">
        <v>3.6574299999999997E-2</v>
      </c>
      <c r="ED172" s="24">
        <v>4.99362E-2</v>
      </c>
      <c r="EE172" s="24">
        <v>9.1768500000000003E-2</v>
      </c>
      <c r="EF172" s="24">
        <v>5.2503099999999997E-2</v>
      </c>
      <c r="EG172" s="24">
        <v>7.5061799999999998E-2</v>
      </c>
      <c r="EH172" s="24">
        <v>5.33053E-2</v>
      </c>
      <c r="EI172" s="24">
        <v>3.5480100000000001E-2</v>
      </c>
      <c r="EJ172" s="24">
        <v>2.7535E-2</v>
      </c>
      <c r="EK172" s="24">
        <v>3.5987499999999999E-2</v>
      </c>
      <c r="EL172" s="24">
        <v>3.14877E-2</v>
      </c>
      <c r="EM172" s="24">
        <v>3.4178699999999999E-2</v>
      </c>
      <c r="EN172" s="24">
        <v>5.6896999999999998E-3</v>
      </c>
      <c r="EO172" s="24">
        <v>2.1656700000000001E-2</v>
      </c>
      <c r="EP172" s="24">
        <v>7.4796799999999997E-2</v>
      </c>
      <c r="EQ172" s="24">
        <v>2.5398299999999999E-2</v>
      </c>
      <c r="ER172" s="24">
        <v>3.6418699999999998E-2</v>
      </c>
      <c r="ES172" s="24">
        <v>1.09569E-2</v>
      </c>
      <c r="ET172" s="24">
        <v>1.5390900000000001E-2</v>
      </c>
      <c r="EU172" s="24">
        <v>57.128810000000001</v>
      </c>
      <c r="EV172" s="24">
        <v>56.444800000000001</v>
      </c>
      <c r="EW172" s="24">
        <v>55.996189999999999</v>
      </c>
      <c r="EX172" s="24">
        <v>55.462560000000003</v>
      </c>
      <c r="EY172" s="24">
        <v>55.092640000000003</v>
      </c>
      <c r="EZ172" s="24">
        <v>54.535530000000001</v>
      </c>
      <c r="FA172" s="24">
        <v>54.04251</v>
      </c>
      <c r="FB172" s="24">
        <v>54.166879999999999</v>
      </c>
      <c r="FC172" s="24">
        <v>57.50508</v>
      </c>
      <c r="FD172" s="24">
        <v>61.409260000000003</v>
      </c>
      <c r="FE172" s="24">
        <v>65.032359999999997</v>
      </c>
      <c r="FF172" s="24">
        <v>68.391490000000005</v>
      </c>
      <c r="FG172" s="24">
        <v>70.392769999999999</v>
      </c>
      <c r="FH172" s="24">
        <v>71.629440000000002</v>
      </c>
      <c r="FI172" s="24">
        <v>71.989850000000004</v>
      </c>
      <c r="FJ172" s="24">
        <v>71.595179999999999</v>
      </c>
      <c r="FK172" s="24">
        <v>70.573599999999999</v>
      </c>
      <c r="FL172" s="24">
        <v>68.923230000000004</v>
      </c>
      <c r="FM172" s="24">
        <v>67.013959999999997</v>
      </c>
      <c r="FN172" s="24">
        <v>64.116749999999996</v>
      </c>
      <c r="FO172" s="24">
        <v>61.817259999999997</v>
      </c>
      <c r="FP172" s="24">
        <v>60.565989999999999</v>
      </c>
      <c r="FQ172" s="24">
        <v>59.342010000000002</v>
      </c>
      <c r="FR172" s="24">
        <v>58.399749999999997</v>
      </c>
      <c r="FS172" s="24">
        <v>0.60373030000000005</v>
      </c>
      <c r="FT172" s="24">
        <v>2.7205900000000002E-2</v>
      </c>
      <c r="FU172" s="24">
        <v>2.8687799999999999E-2</v>
      </c>
    </row>
    <row r="173" spans="1:177" x14ac:dyDescent="0.2">
      <c r="A173" s="14" t="s">
        <v>228</v>
      </c>
      <c r="B173" s="14" t="s">
        <v>199</v>
      </c>
      <c r="C173" s="14" t="s">
        <v>224</v>
      </c>
      <c r="D173" s="36" t="s">
        <v>237</v>
      </c>
      <c r="E173" s="25" t="s">
        <v>219</v>
      </c>
      <c r="F173" s="25">
        <v>1412</v>
      </c>
      <c r="G173" s="24">
        <v>0.8688266</v>
      </c>
      <c r="H173" s="24">
        <v>0.7989735</v>
      </c>
      <c r="I173" s="24">
        <v>0.72674019999999995</v>
      </c>
      <c r="J173" s="24">
        <v>0.67793380000000003</v>
      </c>
      <c r="K173" s="24">
        <v>0.6412272</v>
      </c>
      <c r="L173" s="24">
        <v>0.64336009999999999</v>
      </c>
      <c r="M173" s="24">
        <v>0.67956229999999995</v>
      </c>
      <c r="N173" s="24">
        <v>0.70221809999999996</v>
      </c>
      <c r="O173" s="24">
        <v>0.66656700000000002</v>
      </c>
      <c r="P173" s="24">
        <v>0.68844150000000004</v>
      </c>
      <c r="Q173" s="24">
        <v>0.73858650000000003</v>
      </c>
      <c r="R173" s="24">
        <v>0.82198519999999997</v>
      </c>
      <c r="S173" s="24">
        <v>0.90985709999999997</v>
      </c>
      <c r="T173" s="24">
        <v>0.97579590000000005</v>
      </c>
      <c r="U173" s="24">
        <v>1.0537339999999999</v>
      </c>
      <c r="V173" s="24">
        <v>1.1091359999999999</v>
      </c>
      <c r="W173" s="24">
        <v>1.1629350000000001</v>
      </c>
      <c r="X173" s="24">
        <v>1.2268559999999999</v>
      </c>
      <c r="Y173" s="24">
        <v>1.2654559999999999</v>
      </c>
      <c r="Z173" s="24">
        <v>1.2739849999999999</v>
      </c>
      <c r="AA173" s="24">
        <v>1.3460780000000001</v>
      </c>
      <c r="AB173" s="24">
        <v>1.2788120000000001</v>
      </c>
      <c r="AC173" s="24">
        <v>1.1789240000000001</v>
      </c>
      <c r="AD173" s="24">
        <v>1.0120819999999999</v>
      </c>
      <c r="AE173" s="24">
        <v>-0.1354717</v>
      </c>
      <c r="AF173" s="24">
        <v>-0.2357253</v>
      </c>
      <c r="AG173" s="24">
        <v>-0.1919805</v>
      </c>
      <c r="AH173" s="24">
        <v>-0.1540367</v>
      </c>
      <c r="AI173" s="24">
        <v>-0.12936810000000001</v>
      </c>
      <c r="AJ173" s="24">
        <v>-0.1063055</v>
      </c>
      <c r="AK173" s="24">
        <v>-8.8122900000000004E-2</v>
      </c>
      <c r="AL173" s="24">
        <v>-6.3826499999999994E-2</v>
      </c>
      <c r="AM173" s="24">
        <v>-7.4633699999999997E-2</v>
      </c>
      <c r="AN173" s="24">
        <v>-3.01804E-2</v>
      </c>
      <c r="AO173" s="24">
        <v>-2.81585E-2</v>
      </c>
      <c r="AP173" s="24">
        <v>-3.1179999999999999E-4</v>
      </c>
      <c r="AQ173" s="24">
        <v>1.31781E-2</v>
      </c>
      <c r="AR173" s="24">
        <v>1.8435300000000002E-2</v>
      </c>
      <c r="AS173" s="24">
        <v>5.50246E-2</v>
      </c>
      <c r="AT173" s="24">
        <v>4.6723000000000001E-2</v>
      </c>
      <c r="AU173" s="24">
        <v>3.4582300000000003E-2</v>
      </c>
      <c r="AV173" s="24">
        <v>8.0117999999999995E-3</v>
      </c>
      <c r="AW173" s="24">
        <v>-2.51329E-2</v>
      </c>
      <c r="AX173" s="24">
        <v>1.2536E-2</v>
      </c>
      <c r="AY173" s="24">
        <v>-1.1407499999999999E-2</v>
      </c>
      <c r="AZ173" s="24">
        <v>-1.9877100000000002E-2</v>
      </c>
      <c r="BA173" s="24">
        <v>-2.1697500000000002E-2</v>
      </c>
      <c r="BB173" s="24">
        <v>-3.9755800000000001E-2</v>
      </c>
      <c r="BC173" s="24">
        <v>-9.9764099999999994E-2</v>
      </c>
      <c r="BD173" s="24">
        <v>-0.1926138</v>
      </c>
      <c r="BE173" s="24">
        <v>-0.15345159999999999</v>
      </c>
      <c r="BF173" s="24">
        <v>-0.1222188</v>
      </c>
      <c r="BG173" s="24">
        <v>-0.1008092</v>
      </c>
      <c r="BH173" s="24">
        <v>-8.1945500000000004E-2</v>
      </c>
      <c r="BI173" s="24">
        <v>-6.3921500000000006E-2</v>
      </c>
      <c r="BJ173" s="24">
        <v>-3.90876E-2</v>
      </c>
      <c r="BK173" s="24">
        <v>-4.6976200000000003E-2</v>
      </c>
      <c r="BL173" s="24">
        <v>-9.0980000000000002E-3</v>
      </c>
      <c r="BM173" s="24">
        <v>-7.4168000000000003E-3</v>
      </c>
      <c r="BN173" s="24">
        <v>2.1948700000000002E-2</v>
      </c>
      <c r="BO173" s="24">
        <v>3.5902799999999999E-2</v>
      </c>
      <c r="BP173" s="24">
        <v>4.1484100000000003E-2</v>
      </c>
      <c r="BQ173" s="24">
        <v>7.3931200000000002E-2</v>
      </c>
      <c r="BR173" s="24">
        <v>6.7263100000000006E-2</v>
      </c>
      <c r="BS173" s="24">
        <v>5.73134E-2</v>
      </c>
      <c r="BT173" s="24">
        <v>3.3723599999999999E-2</v>
      </c>
      <c r="BU173" s="24">
        <v>1.5907E-3</v>
      </c>
      <c r="BV173" s="24">
        <v>3.5747099999999997E-2</v>
      </c>
      <c r="BW173" s="24">
        <v>1.43926E-2</v>
      </c>
      <c r="BX173" s="24">
        <v>8.3917000000000002E-3</v>
      </c>
      <c r="BY173" s="24">
        <v>5.2139999999999999E-3</v>
      </c>
      <c r="BZ173" s="24">
        <v>-1.44478E-2</v>
      </c>
      <c r="CA173" s="24">
        <v>-7.5033100000000005E-2</v>
      </c>
      <c r="CB173" s="24">
        <v>-0.16275500000000001</v>
      </c>
      <c r="CC173" s="24">
        <v>-0.12676660000000001</v>
      </c>
      <c r="CD173" s="24">
        <v>-0.1001818</v>
      </c>
      <c r="CE173" s="24">
        <v>-8.1029299999999999E-2</v>
      </c>
      <c r="CF173" s="24">
        <v>-6.5073800000000001E-2</v>
      </c>
      <c r="CG173" s="24">
        <v>-4.7159800000000002E-2</v>
      </c>
      <c r="CH173" s="24">
        <v>-2.1953500000000001E-2</v>
      </c>
      <c r="CI173" s="24">
        <v>-2.7820600000000001E-2</v>
      </c>
      <c r="CJ173" s="24">
        <v>5.5037000000000003E-3</v>
      </c>
      <c r="CK173" s="24">
        <v>6.9487999999999998E-3</v>
      </c>
      <c r="CL173" s="24">
        <v>3.7366200000000002E-2</v>
      </c>
      <c r="CM173" s="24">
        <v>5.1641800000000002E-2</v>
      </c>
      <c r="CN173" s="24">
        <v>5.7447699999999997E-2</v>
      </c>
      <c r="CO173" s="24">
        <v>8.70258E-2</v>
      </c>
      <c r="CP173" s="24">
        <v>8.1489199999999998E-2</v>
      </c>
      <c r="CQ173" s="24">
        <v>7.3056800000000005E-2</v>
      </c>
      <c r="CR173" s="24">
        <v>5.1531599999999997E-2</v>
      </c>
      <c r="CS173" s="24">
        <v>2.00994E-2</v>
      </c>
      <c r="CT173" s="24">
        <v>5.1823000000000001E-2</v>
      </c>
      <c r="CU173" s="24">
        <v>3.2261600000000001E-2</v>
      </c>
      <c r="CV173" s="24">
        <v>2.7970600000000002E-2</v>
      </c>
      <c r="CW173" s="24">
        <v>2.38528E-2</v>
      </c>
      <c r="CX173" s="24">
        <v>3.0804999999999999E-3</v>
      </c>
      <c r="CY173" s="24">
        <v>-5.0302100000000002E-2</v>
      </c>
      <c r="CZ173" s="24">
        <v>-0.13289609999999999</v>
      </c>
      <c r="DA173" s="24">
        <v>-0.10008160000000001</v>
      </c>
      <c r="DB173" s="24">
        <v>-7.81448E-2</v>
      </c>
      <c r="DC173" s="24">
        <v>-6.1249400000000002E-2</v>
      </c>
      <c r="DD173" s="24">
        <v>-4.8202200000000001E-2</v>
      </c>
      <c r="DE173" s="24">
        <v>-3.0398000000000001E-2</v>
      </c>
      <c r="DF173" s="24">
        <v>-4.8193999999999997E-3</v>
      </c>
      <c r="DG173" s="24">
        <v>-8.6650000000000008E-3</v>
      </c>
      <c r="DH173" s="24">
        <v>2.01053E-2</v>
      </c>
      <c r="DI173" s="24">
        <v>2.1314400000000001E-2</v>
      </c>
      <c r="DJ173" s="24">
        <v>5.2783700000000003E-2</v>
      </c>
      <c r="DK173" s="24">
        <v>6.7380899999999994E-2</v>
      </c>
      <c r="DL173" s="24">
        <v>7.3411199999999996E-2</v>
      </c>
      <c r="DM173" s="24">
        <v>0.1001204</v>
      </c>
      <c r="DN173" s="24">
        <v>9.5715300000000003E-2</v>
      </c>
      <c r="DO173" s="24">
        <v>8.8800299999999999E-2</v>
      </c>
      <c r="DP173" s="24">
        <v>6.9339499999999998E-2</v>
      </c>
      <c r="DQ173" s="24">
        <v>3.8608099999999999E-2</v>
      </c>
      <c r="DR173" s="24">
        <v>6.7899000000000001E-2</v>
      </c>
      <c r="DS173" s="24">
        <v>5.01307E-2</v>
      </c>
      <c r="DT173" s="24">
        <v>4.7549399999999999E-2</v>
      </c>
      <c r="DU173" s="24">
        <v>4.2491599999999997E-2</v>
      </c>
      <c r="DV173" s="24">
        <v>2.0608700000000001E-2</v>
      </c>
      <c r="DW173" s="24">
        <v>-1.45944E-2</v>
      </c>
      <c r="DX173" s="24">
        <v>-8.9784600000000006E-2</v>
      </c>
      <c r="DY173" s="24">
        <v>-6.1552700000000002E-2</v>
      </c>
      <c r="DZ173" s="24">
        <v>-4.6326899999999997E-2</v>
      </c>
      <c r="EA173" s="24">
        <v>-3.2690499999999997E-2</v>
      </c>
      <c r="EB173" s="24">
        <v>-2.3842200000000001E-2</v>
      </c>
      <c r="EC173" s="24">
        <v>-6.1967000000000003E-3</v>
      </c>
      <c r="ED173" s="24">
        <v>1.99194E-2</v>
      </c>
      <c r="EE173" s="24">
        <v>1.8992599999999998E-2</v>
      </c>
      <c r="EF173" s="24">
        <v>4.1187799999999997E-2</v>
      </c>
      <c r="EG173" s="24">
        <v>4.2056000000000003E-2</v>
      </c>
      <c r="EH173" s="24">
        <v>7.5044200000000005E-2</v>
      </c>
      <c r="EI173" s="24">
        <v>9.0105599999999994E-2</v>
      </c>
      <c r="EJ173" s="24">
        <v>9.6460099999999993E-2</v>
      </c>
      <c r="EK173" s="24">
        <v>0.11902699999999999</v>
      </c>
      <c r="EL173" s="24">
        <v>0.11625539999999999</v>
      </c>
      <c r="EM173" s="24">
        <v>0.1115313</v>
      </c>
      <c r="EN173" s="24">
        <v>9.5051300000000005E-2</v>
      </c>
      <c r="EO173" s="24">
        <v>6.5331700000000006E-2</v>
      </c>
      <c r="EP173" s="24">
        <v>9.1110099999999999E-2</v>
      </c>
      <c r="EQ173" s="24">
        <v>7.5930700000000004E-2</v>
      </c>
      <c r="ER173" s="24">
        <v>7.5818200000000002E-2</v>
      </c>
      <c r="ES173" s="24">
        <v>6.9403099999999995E-2</v>
      </c>
      <c r="ET173" s="24">
        <v>4.5916800000000001E-2</v>
      </c>
      <c r="EU173" s="24">
        <v>68.865250000000003</v>
      </c>
      <c r="EV173" s="24">
        <v>68.49297</v>
      </c>
      <c r="EW173" s="24">
        <v>68.273079999999993</v>
      </c>
      <c r="EX173" s="24">
        <v>68.101510000000005</v>
      </c>
      <c r="EY173" s="24">
        <v>67.948350000000005</v>
      </c>
      <c r="EZ173" s="24">
        <v>67.730249999999998</v>
      </c>
      <c r="FA173" s="24">
        <v>67.706469999999996</v>
      </c>
      <c r="FB173" s="24">
        <v>67.959090000000003</v>
      </c>
      <c r="FC173" s="24">
        <v>69.474299999999999</v>
      </c>
      <c r="FD173" s="24">
        <v>71.856300000000005</v>
      </c>
      <c r="FE173" s="24">
        <v>74.94426</v>
      </c>
      <c r="FF173" s="24">
        <v>77.448480000000004</v>
      </c>
      <c r="FG173" s="24">
        <v>79.013300000000001</v>
      </c>
      <c r="FH173" s="24">
        <v>80.295580000000001</v>
      </c>
      <c r="FI173" s="24">
        <v>80.238299999999995</v>
      </c>
      <c r="FJ173" s="24">
        <v>80.022499999999994</v>
      </c>
      <c r="FK173" s="24">
        <v>79.338790000000003</v>
      </c>
      <c r="FL173" s="24">
        <v>78.241370000000003</v>
      </c>
      <c r="FM173" s="24">
        <v>76.377399999999994</v>
      </c>
      <c r="FN173" s="24">
        <v>73.958830000000006</v>
      </c>
      <c r="FO173" s="24">
        <v>71.594220000000007</v>
      </c>
      <c r="FP173" s="24">
        <v>70.418559999999999</v>
      </c>
      <c r="FQ173" s="24">
        <v>69.737399999999994</v>
      </c>
      <c r="FR173" s="24">
        <v>69.194829999999996</v>
      </c>
      <c r="FS173" s="24">
        <v>0.57972789999999996</v>
      </c>
      <c r="FT173" s="24">
        <v>2.42378E-2</v>
      </c>
      <c r="FU173" s="24">
        <v>2.8054099999999998E-2</v>
      </c>
    </row>
    <row r="174" spans="1:177" x14ac:dyDescent="0.2">
      <c r="A174" s="14" t="s">
        <v>228</v>
      </c>
      <c r="B174" s="14" t="s">
        <v>199</v>
      </c>
      <c r="C174" s="14" t="s">
        <v>224</v>
      </c>
      <c r="D174" s="36" t="s">
        <v>237</v>
      </c>
      <c r="E174" s="25" t="s">
        <v>220</v>
      </c>
      <c r="F174" s="25">
        <v>807</v>
      </c>
      <c r="G174" s="24">
        <v>0.84157309999999996</v>
      </c>
      <c r="H174" s="24">
        <v>0.77723319999999996</v>
      </c>
      <c r="I174" s="24">
        <v>0.71218720000000002</v>
      </c>
      <c r="J174" s="24">
        <v>0.66810170000000002</v>
      </c>
      <c r="K174" s="24">
        <v>0.61597290000000005</v>
      </c>
      <c r="L174" s="24">
        <v>0.62103900000000001</v>
      </c>
      <c r="M174" s="24">
        <v>0.66430560000000005</v>
      </c>
      <c r="N174" s="24">
        <v>0.69404379999999999</v>
      </c>
      <c r="O174" s="24">
        <v>0.66021660000000004</v>
      </c>
      <c r="P174" s="24">
        <v>0.67545350000000004</v>
      </c>
      <c r="Q174" s="24">
        <v>0.72757939999999999</v>
      </c>
      <c r="R174" s="24">
        <v>0.82856960000000002</v>
      </c>
      <c r="S174" s="24">
        <v>0.88449290000000003</v>
      </c>
      <c r="T174" s="24">
        <v>0.92643850000000005</v>
      </c>
      <c r="U174" s="24">
        <v>0.96297560000000004</v>
      </c>
      <c r="V174" s="24">
        <v>0.9992839</v>
      </c>
      <c r="W174" s="24">
        <v>1.0241800000000001</v>
      </c>
      <c r="X174" s="24">
        <v>1.049353</v>
      </c>
      <c r="Y174" s="24">
        <v>1.1043069999999999</v>
      </c>
      <c r="Z174" s="24">
        <v>1.128868</v>
      </c>
      <c r="AA174" s="24">
        <v>1.228837</v>
      </c>
      <c r="AB174" s="24">
        <v>1.1749259999999999</v>
      </c>
      <c r="AC174" s="24">
        <v>1.093002</v>
      </c>
      <c r="AD174" s="24">
        <v>0.95249479999999997</v>
      </c>
      <c r="AE174" s="24">
        <v>-0.2004541</v>
      </c>
      <c r="AF174" s="24">
        <v>-0.34348459999999997</v>
      </c>
      <c r="AG174" s="24">
        <v>-0.26589659999999998</v>
      </c>
      <c r="AH174" s="24">
        <v>-0.1995256</v>
      </c>
      <c r="AI174" s="24">
        <v>-0.15513650000000001</v>
      </c>
      <c r="AJ174" s="24">
        <v>-0.1039129</v>
      </c>
      <c r="AK174" s="24">
        <v>-6.24158E-2</v>
      </c>
      <c r="AL174" s="24">
        <v>-2.1975000000000001E-2</v>
      </c>
      <c r="AM174" s="24">
        <v>-2.34977E-2</v>
      </c>
      <c r="AN174" s="24">
        <v>-1.1363099999999999E-2</v>
      </c>
      <c r="AO174" s="24">
        <v>-1.9779700000000001E-2</v>
      </c>
      <c r="AP174" s="24">
        <v>6.5710999999999999E-3</v>
      </c>
      <c r="AQ174" s="24">
        <v>1.1976999999999999E-3</v>
      </c>
      <c r="AR174" s="24">
        <v>-7.1457999999999999E-3</v>
      </c>
      <c r="AS174" s="24">
        <v>8.7427000000000008E-3</v>
      </c>
      <c r="AT174" s="24">
        <v>1.45205E-2</v>
      </c>
      <c r="AU174" s="24">
        <v>1.52494E-2</v>
      </c>
      <c r="AV174" s="24">
        <v>-5.1420599999999997E-2</v>
      </c>
      <c r="AW174" s="24">
        <v>-8.1908700000000001E-2</v>
      </c>
      <c r="AX174" s="24">
        <v>-2.15757E-2</v>
      </c>
      <c r="AY174" s="24">
        <v>-1.75833E-2</v>
      </c>
      <c r="AZ174" s="24">
        <v>1.21E-4</v>
      </c>
      <c r="BA174" s="24">
        <v>-1.1901E-2</v>
      </c>
      <c r="BB174" s="24">
        <v>-4.2534500000000003E-2</v>
      </c>
      <c r="BC174" s="24">
        <v>-0.1469955</v>
      </c>
      <c r="BD174" s="24">
        <v>-0.27419640000000001</v>
      </c>
      <c r="BE174" s="24">
        <v>-0.20533979999999999</v>
      </c>
      <c r="BF174" s="24">
        <v>-0.1525002</v>
      </c>
      <c r="BG174" s="24">
        <v>-0.1157634</v>
      </c>
      <c r="BH174" s="24">
        <v>-7.5127700000000006E-2</v>
      </c>
      <c r="BI174" s="24">
        <v>-3.6621300000000002E-2</v>
      </c>
      <c r="BJ174" s="24">
        <v>2.5422000000000001E-3</v>
      </c>
      <c r="BK174" s="24">
        <v>3.4648999999999999E-3</v>
      </c>
      <c r="BL174" s="24">
        <v>1.36093E-2</v>
      </c>
      <c r="BM174" s="24">
        <v>2.5577999999999998E-3</v>
      </c>
      <c r="BN174" s="24">
        <v>2.94519E-2</v>
      </c>
      <c r="BO174" s="24">
        <v>2.32073E-2</v>
      </c>
      <c r="BP174" s="24">
        <v>1.5866000000000002E-2</v>
      </c>
      <c r="BQ174" s="24">
        <v>3.3022700000000002E-2</v>
      </c>
      <c r="BR174" s="24">
        <v>4.2648600000000002E-2</v>
      </c>
      <c r="BS174" s="24">
        <v>4.7130900000000003E-2</v>
      </c>
      <c r="BT174" s="24">
        <v>-1.37559E-2</v>
      </c>
      <c r="BU174" s="24">
        <v>-4.1314499999999997E-2</v>
      </c>
      <c r="BV174" s="24">
        <v>1.23915E-2</v>
      </c>
      <c r="BW174" s="24">
        <v>1.5650899999999999E-2</v>
      </c>
      <c r="BX174" s="24">
        <v>3.0099899999999999E-2</v>
      </c>
      <c r="BY174" s="24">
        <v>1.80915E-2</v>
      </c>
      <c r="BZ174" s="24">
        <v>-1.5028400000000001E-2</v>
      </c>
      <c r="CA174" s="24">
        <v>-0.10997029999999999</v>
      </c>
      <c r="CB174" s="24">
        <v>-0.22620760000000001</v>
      </c>
      <c r="CC174" s="24">
        <v>-0.1633983</v>
      </c>
      <c r="CD174" s="24">
        <v>-0.1199305</v>
      </c>
      <c r="CE174" s="24">
        <v>-8.8493699999999995E-2</v>
      </c>
      <c r="CF174" s="24">
        <v>-5.5191200000000003E-2</v>
      </c>
      <c r="CG174" s="24">
        <v>-1.8756200000000001E-2</v>
      </c>
      <c r="CH174" s="24">
        <v>1.95227E-2</v>
      </c>
      <c r="CI174" s="24">
        <v>2.2138999999999999E-2</v>
      </c>
      <c r="CJ174" s="24">
        <v>3.0905200000000001E-2</v>
      </c>
      <c r="CK174" s="24">
        <v>1.8028700000000002E-2</v>
      </c>
      <c r="CL174" s="24">
        <v>4.5299100000000002E-2</v>
      </c>
      <c r="CM174" s="24">
        <v>3.8451100000000002E-2</v>
      </c>
      <c r="CN174" s="24">
        <v>3.18038E-2</v>
      </c>
      <c r="CO174" s="24">
        <v>4.9838899999999998E-2</v>
      </c>
      <c r="CP174" s="24">
        <v>6.2129999999999998E-2</v>
      </c>
      <c r="CQ174" s="24">
        <v>6.9211800000000004E-2</v>
      </c>
      <c r="CR174" s="24">
        <v>1.2330499999999999E-2</v>
      </c>
      <c r="CS174" s="24">
        <v>-1.31991E-2</v>
      </c>
      <c r="CT174" s="24">
        <v>3.5916999999999998E-2</v>
      </c>
      <c r="CU174" s="24">
        <v>3.8668899999999999E-2</v>
      </c>
      <c r="CV174" s="24">
        <v>5.0863100000000001E-2</v>
      </c>
      <c r="CW174" s="24">
        <v>3.8864299999999997E-2</v>
      </c>
      <c r="CX174" s="24">
        <v>4.0222000000000001E-3</v>
      </c>
      <c r="CY174" s="24">
        <v>-7.2944999999999996E-2</v>
      </c>
      <c r="CZ174" s="24">
        <v>-0.17821870000000001</v>
      </c>
      <c r="DA174" s="24">
        <v>-0.12145690000000001</v>
      </c>
      <c r="DB174" s="24">
        <v>-8.7360800000000002E-2</v>
      </c>
      <c r="DC174" s="24">
        <v>-6.1224000000000001E-2</v>
      </c>
      <c r="DD174" s="24">
        <v>-3.5254599999999997E-2</v>
      </c>
      <c r="DE174" s="24">
        <v>-8.9099999999999997E-4</v>
      </c>
      <c r="DF174" s="24">
        <v>3.6503300000000002E-2</v>
      </c>
      <c r="DG174" s="24">
        <v>4.0813200000000001E-2</v>
      </c>
      <c r="DH174" s="24">
        <v>4.8201000000000001E-2</v>
      </c>
      <c r="DI174" s="24">
        <v>3.3499599999999997E-2</v>
      </c>
      <c r="DJ174" s="24">
        <v>6.1146199999999998E-2</v>
      </c>
      <c r="DK174" s="24">
        <v>5.3694899999999997E-2</v>
      </c>
      <c r="DL174" s="24">
        <v>4.7741699999999998E-2</v>
      </c>
      <c r="DM174" s="24">
        <v>6.6655099999999995E-2</v>
      </c>
      <c r="DN174" s="24">
        <v>8.1611500000000003E-2</v>
      </c>
      <c r="DO174" s="24">
        <v>9.1292799999999993E-2</v>
      </c>
      <c r="DP174" s="24">
        <v>3.8417E-2</v>
      </c>
      <c r="DQ174" s="24">
        <v>1.49163E-2</v>
      </c>
      <c r="DR174" s="24">
        <v>5.9442599999999998E-2</v>
      </c>
      <c r="DS174" s="24">
        <v>6.16868E-2</v>
      </c>
      <c r="DT174" s="24">
        <v>7.1626400000000007E-2</v>
      </c>
      <c r="DU174" s="24">
        <v>5.9637000000000003E-2</v>
      </c>
      <c r="DV174" s="24">
        <v>2.30729E-2</v>
      </c>
      <c r="DW174" s="24">
        <v>-1.9486400000000001E-2</v>
      </c>
      <c r="DX174" s="24">
        <v>-0.1089305</v>
      </c>
      <c r="DY174" s="24">
        <v>-6.0900099999999999E-2</v>
      </c>
      <c r="DZ174" s="24">
        <v>-4.03354E-2</v>
      </c>
      <c r="EA174" s="24">
        <v>-2.1850899999999999E-2</v>
      </c>
      <c r="EB174" s="24">
        <v>-6.4694000000000002E-3</v>
      </c>
      <c r="EC174" s="24">
        <v>2.4903499999999999E-2</v>
      </c>
      <c r="ED174" s="24">
        <v>6.1020400000000002E-2</v>
      </c>
      <c r="EE174" s="24">
        <v>6.7775699999999994E-2</v>
      </c>
      <c r="EF174" s="24">
        <v>7.3173500000000002E-2</v>
      </c>
      <c r="EG174" s="24">
        <v>5.5837199999999997E-2</v>
      </c>
      <c r="EH174" s="24">
        <v>8.4027000000000004E-2</v>
      </c>
      <c r="EI174" s="24">
        <v>7.5704499999999994E-2</v>
      </c>
      <c r="EJ174" s="24">
        <v>7.0753499999999997E-2</v>
      </c>
      <c r="EK174" s="24">
        <v>9.0935100000000005E-2</v>
      </c>
      <c r="EL174" s="24">
        <v>0.10973960000000001</v>
      </c>
      <c r="EM174" s="24">
        <v>0.1231743</v>
      </c>
      <c r="EN174" s="24">
        <v>7.6081700000000002E-2</v>
      </c>
      <c r="EO174" s="24">
        <v>5.5510499999999997E-2</v>
      </c>
      <c r="EP174" s="24">
        <v>9.3409800000000001E-2</v>
      </c>
      <c r="EQ174" s="24">
        <v>9.4921099999999994E-2</v>
      </c>
      <c r="ER174" s="24">
        <v>0.1016053</v>
      </c>
      <c r="ES174" s="24">
        <v>8.9629500000000001E-2</v>
      </c>
      <c r="ET174" s="24">
        <v>5.0578999999999999E-2</v>
      </c>
      <c r="EU174" s="24">
        <v>69.400819999999996</v>
      </c>
      <c r="EV174" s="24">
        <v>69.105770000000007</v>
      </c>
      <c r="EW174" s="24">
        <v>68.953699999999998</v>
      </c>
      <c r="EX174" s="24">
        <v>68.896960000000007</v>
      </c>
      <c r="EY174" s="24">
        <v>68.812529999999995</v>
      </c>
      <c r="EZ174" s="24">
        <v>68.645030000000006</v>
      </c>
      <c r="FA174" s="24">
        <v>68.572400000000002</v>
      </c>
      <c r="FB174" s="24">
        <v>68.843400000000003</v>
      </c>
      <c r="FC174" s="24">
        <v>70.041309999999996</v>
      </c>
      <c r="FD174" s="24">
        <v>71.999549999999999</v>
      </c>
      <c r="FE174" s="24">
        <v>74.788470000000004</v>
      </c>
      <c r="FF174" s="24">
        <v>76.921930000000003</v>
      </c>
      <c r="FG174" s="24">
        <v>78.027690000000007</v>
      </c>
      <c r="FH174" s="24">
        <v>78.936899999999994</v>
      </c>
      <c r="FI174" s="24">
        <v>78.79074</v>
      </c>
      <c r="FJ174" s="24">
        <v>78.56559</v>
      </c>
      <c r="FK174" s="24">
        <v>78.032679999999999</v>
      </c>
      <c r="FL174" s="24">
        <v>77.096689999999995</v>
      </c>
      <c r="FM174" s="24">
        <v>75.462100000000007</v>
      </c>
      <c r="FN174" s="24">
        <v>73.224689999999995</v>
      </c>
      <c r="FO174" s="24">
        <v>71.435770000000005</v>
      </c>
      <c r="FP174" s="24">
        <v>70.532910000000001</v>
      </c>
      <c r="FQ174" s="24">
        <v>70.035409999999999</v>
      </c>
      <c r="FR174" s="24">
        <v>69.622789999999995</v>
      </c>
      <c r="FS174" s="24">
        <v>0.63407979999999997</v>
      </c>
      <c r="FT174" s="24">
        <v>2.07356E-2</v>
      </c>
      <c r="FU174" s="24">
        <v>4.0788499999999998E-2</v>
      </c>
    </row>
    <row r="175" spans="1:177" x14ac:dyDescent="0.2">
      <c r="A175" s="14" t="s">
        <v>228</v>
      </c>
      <c r="B175" s="14" t="s">
        <v>199</v>
      </c>
      <c r="C175" s="14" t="s">
        <v>224</v>
      </c>
      <c r="D175" s="36" t="s">
        <v>237</v>
      </c>
      <c r="E175" s="25" t="s">
        <v>221</v>
      </c>
      <c r="F175" s="25">
        <v>605</v>
      </c>
      <c r="G175" s="24">
        <v>0.90672960000000002</v>
      </c>
      <c r="H175" s="24">
        <v>0.84818059999999995</v>
      </c>
      <c r="I175" s="24">
        <v>0.75537790000000005</v>
      </c>
      <c r="J175" s="24">
        <v>0.69182719999999998</v>
      </c>
      <c r="K175" s="24">
        <v>0.66910800000000004</v>
      </c>
      <c r="L175" s="24">
        <v>0.66926479999999999</v>
      </c>
      <c r="M175" s="24">
        <v>0.69496000000000002</v>
      </c>
      <c r="N175" s="24">
        <v>0.70918060000000005</v>
      </c>
      <c r="O175" s="24">
        <v>0.67248269999999999</v>
      </c>
      <c r="P175" s="24">
        <v>0.70404199999999995</v>
      </c>
      <c r="Q175" s="24">
        <v>0.75148389999999998</v>
      </c>
      <c r="R175" s="24">
        <v>0.80586939999999996</v>
      </c>
      <c r="S175" s="24">
        <v>0.92850339999999998</v>
      </c>
      <c r="T175" s="24">
        <v>1.0199990000000001</v>
      </c>
      <c r="U175" s="24">
        <v>1.1436580000000001</v>
      </c>
      <c r="V175" s="24">
        <v>1.2304550000000001</v>
      </c>
      <c r="W175" s="24">
        <v>1.327715</v>
      </c>
      <c r="X175" s="24">
        <v>1.4496720000000001</v>
      </c>
      <c r="Y175" s="24">
        <v>1.4738739999999999</v>
      </c>
      <c r="Z175" s="24">
        <v>1.468234</v>
      </c>
      <c r="AA175" s="24">
        <v>1.498599</v>
      </c>
      <c r="AB175" s="24">
        <v>1.4114089999999999</v>
      </c>
      <c r="AC175" s="24">
        <v>1.28874</v>
      </c>
      <c r="AD175" s="24">
        <v>1.089904</v>
      </c>
      <c r="AE175" s="24">
        <v>-0.10151110000000001</v>
      </c>
      <c r="AF175" s="24">
        <v>-0.13029859999999999</v>
      </c>
      <c r="AG175" s="24">
        <v>-0.1390604</v>
      </c>
      <c r="AH175" s="24">
        <v>-0.14204929999999999</v>
      </c>
      <c r="AI175" s="24">
        <v>-0.14620839999999999</v>
      </c>
      <c r="AJ175" s="24">
        <v>-0.15118609999999999</v>
      </c>
      <c r="AK175" s="24">
        <v>-0.1626765</v>
      </c>
      <c r="AL175" s="24">
        <v>-0.15781829999999999</v>
      </c>
      <c r="AM175" s="24">
        <v>-0.18342040000000001</v>
      </c>
      <c r="AN175" s="24">
        <v>-8.8537500000000005E-2</v>
      </c>
      <c r="AO175" s="24">
        <v>-7.2401199999999999E-2</v>
      </c>
      <c r="AP175" s="24">
        <v>-5.0762799999999997E-2</v>
      </c>
      <c r="AQ175" s="24">
        <v>-1.9287100000000001E-2</v>
      </c>
      <c r="AR175" s="24">
        <v>-3.0136E-3</v>
      </c>
      <c r="AS175" s="24">
        <v>5.6715599999999998E-2</v>
      </c>
      <c r="AT175" s="24">
        <v>3.5062700000000002E-2</v>
      </c>
      <c r="AU175" s="24">
        <v>9.6249999999999999E-3</v>
      </c>
      <c r="AV175" s="24">
        <v>4.0307599999999999E-2</v>
      </c>
      <c r="AW175" s="24">
        <v>1.0468099999999999E-2</v>
      </c>
      <c r="AX175" s="24">
        <v>2.8505599999999999E-2</v>
      </c>
      <c r="AY175" s="24">
        <v>-4.2915700000000001E-2</v>
      </c>
      <c r="AZ175" s="24">
        <v>-9.0069399999999994E-2</v>
      </c>
      <c r="BA175" s="24">
        <v>-7.6896500000000007E-2</v>
      </c>
      <c r="BB175" s="24">
        <v>-7.4355000000000004E-2</v>
      </c>
      <c r="BC175" s="24">
        <v>-5.7618999999999997E-2</v>
      </c>
      <c r="BD175" s="24">
        <v>-8.8616E-2</v>
      </c>
      <c r="BE175" s="24">
        <v>-9.8053000000000001E-2</v>
      </c>
      <c r="BF175" s="24">
        <v>-0.1015485</v>
      </c>
      <c r="BG175" s="24">
        <v>-0.1047843</v>
      </c>
      <c r="BH175" s="24">
        <v>-0.1095458</v>
      </c>
      <c r="BI175" s="24">
        <v>-0.11860179999999999</v>
      </c>
      <c r="BJ175" s="24">
        <v>-0.11126999999999999</v>
      </c>
      <c r="BK175" s="24">
        <v>-0.13090570000000001</v>
      </c>
      <c r="BL175" s="24">
        <v>-5.3014400000000003E-2</v>
      </c>
      <c r="BM175" s="24">
        <v>-3.4731699999999997E-2</v>
      </c>
      <c r="BN175" s="24">
        <v>-9.2443999999999998E-3</v>
      </c>
      <c r="BO175" s="24">
        <v>2.4358000000000001E-2</v>
      </c>
      <c r="BP175" s="24">
        <v>4.0752099999999999E-2</v>
      </c>
      <c r="BQ175" s="24">
        <v>8.6928000000000005E-2</v>
      </c>
      <c r="BR175" s="24">
        <v>6.5210500000000005E-2</v>
      </c>
      <c r="BS175" s="24">
        <v>4.16481E-2</v>
      </c>
      <c r="BT175" s="24">
        <v>7.3189199999999996E-2</v>
      </c>
      <c r="BU175" s="24">
        <v>4.1867000000000001E-2</v>
      </c>
      <c r="BV175" s="24">
        <v>5.85824E-2</v>
      </c>
      <c r="BW175" s="24">
        <v>-2.6134999999999999E-3</v>
      </c>
      <c r="BX175" s="24">
        <v>-3.8600500000000003E-2</v>
      </c>
      <c r="BY175" s="24">
        <v>-2.9408199999999999E-2</v>
      </c>
      <c r="BZ175" s="24">
        <v>-2.87525E-2</v>
      </c>
      <c r="CA175" s="24">
        <v>-2.7219500000000001E-2</v>
      </c>
      <c r="CB175" s="24">
        <v>-5.9746800000000003E-2</v>
      </c>
      <c r="CC175" s="24">
        <v>-6.9651400000000002E-2</v>
      </c>
      <c r="CD175" s="24">
        <v>-7.3497800000000002E-2</v>
      </c>
      <c r="CE175" s="24">
        <v>-7.6093999999999995E-2</v>
      </c>
      <c r="CF175" s="24">
        <v>-8.0705899999999997E-2</v>
      </c>
      <c r="CG175" s="24">
        <v>-8.8075700000000007E-2</v>
      </c>
      <c r="CH175" s="24">
        <v>-7.9030799999999998E-2</v>
      </c>
      <c r="CI175" s="24">
        <v>-9.4534300000000002E-2</v>
      </c>
      <c r="CJ175" s="24">
        <v>-2.8411100000000002E-2</v>
      </c>
      <c r="CK175" s="24">
        <v>-8.6420000000000004E-3</v>
      </c>
      <c r="CL175" s="24">
        <v>1.95111E-2</v>
      </c>
      <c r="CM175" s="24">
        <v>5.4586500000000003E-2</v>
      </c>
      <c r="CN175" s="24">
        <v>7.1064100000000005E-2</v>
      </c>
      <c r="CO175" s="24">
        <v>0.1078529</v>
      </c>
      <c r="CP175" s="24">
        <v>8.6090700000000006E-2</v>
      </c>
      <c r="CQ175" s="24">
        <v>6.3827200000000001E-2</v>
      </c>
      <c r="CR175" s="24">
        <v>9.5962900000000004E-2</v>
      </c>
      <c r="CS175" s="24">
        <v>6.3613799999999998E-2</v>
      </c>
      <c r="CT175" s="24">
        <v>7.9413499999999998E-2</v>
      </c>
      <c r="CU175" s="24">
        <v>2.5299700000000001E-2</v>
      </c>
      <c r="CV175" s="24">
        <v>-2.9532999999999998E-3</v>
      </c>
      <c r="CW175" s="24">
        <v>3.4819999999999999E-3</v>
      </c>
      <c r="CX175" s="24">
        <v>2.8316999999999999E-3</v>
      </c>
      <c r="CY175" s="24">
        <v>3.1800999999999999E-3</v>
      </c>
      <c r="CZ175" s="24">
        <v>-3.0877600000000002E-2</v>
      </c>
      <c r="DA175" s="24">
        <v>-4.1249800000000003E-2</v>
      </c>
      <c r="DB175" s="24">
        <v>-4.5447000000000001E-2</v>
      </c>
      <c r="DC175" s="24">
        <v>-4.7403800000000003E-2</v>
      </c>
      <c r="DD175" s="24">
        <v>-5.1866000000000002E-2</v>
      </c>
      <c r="DE175" s="24">
        <v>-5.7549599999999999E-2</v>
      </c>
      <c r="DF175" s="24">
        <v>-4.67915E-2</v>
      </c>
      <c r="DG175" s="24">
        <v>-5.8162800000000001E-2</v>
      </c>
      <c r="DH175" s="24">
        <v>-3.8078999999999999E-3</v>
      </c>
      <c r="DI175" s="24">
        <v>1.7447799999999999E-2</v>
      </c>
      <c r="DJ175" s="24">
        <v>4.82666E-2</v>
      </c>
      <c r="DK175" s="24">
        <v>8.4815000000000002E-2</v>
      </c>
      <c r="DL175" s="24">
        <v>0.1013761</v>
      </c>
      <c r="DM175" s="24">
        <v>0.1287779</v>
      </c>
      <c r="DN175" s="24">
        <v>0.10697089999999999</v>
      </c>
      <c r="DO175" s="24">
        <v>8.6006299999999994E-2</v>
      </c>
      <c r="DP175" s="24">
        <v>0.1187366</v>
      </c>
      <c r="DQ175" s="24">
        <v>8.5360500000000006E-2</v>
      </c>
      <c r="DR175" s="24">
        <v>0.1002446</v>
      </c>
      <c r="DS175" s="24">
        <v>5.3212799999999998E-2</v>
      </c>
      <c r="DT175" s="24">
        <v>3.2693899999999998E-2</v>
      </c>
      <c r="DU175" s="24">
        <v>3.63722E-2</v>
      </c>
      <c r="DV175" s="24">
        <v>3.4415899999999999E-2</v>
      </c>
      <c r="DW175" s="24">
        <v>4.7072200000000002E-2</v>
      </c>
      <c r="DX175" s="24">
        <v>1.0805E-2</v>
      </c>
      <c r="DY175" s="24">
        <v>-2.4230000000000001E-4</v>
      </c>
      <c r="DZ175" s="24">
        <v>-4.9462000000000004E-3</v>
      </c>
      <c r="EA175" s="24">
        <v>-5.9797000000000001E-3</v>
      </c>
      <c r="EB175" s="24">
        <v>-1.02258E-2</v>
      </c>
      <c r="EC175" s="24">
        <v>-1.34749E-2</v>
      </c>
      <c r="ED175" s="24">
        <v>-2.432E-4</v>
      </c>
      <c r="EE175" s="24">
        <v>-5.6481999999999999E-3</v>
      </c>
      <c r="EF175" s="24">
        <v>3.1715199999999999E-2</v>
      </c>
      <c r="EG175" s="24">
        <v>5.5117300000000001E-2</v>
      </c>
      <c r="EH175" s="24">
        <v>8.9785000000000004E-2</v>
      </c>
      <c r="EI175" s="24">
        <v>0.1284602</v>
      </c>
      <c r="EJ175" s="24">
        <v>0.14514179999999999</v>
      </c>
      <c r="EK175" s="24">
        <v>0.1589903</v>
      </c>
      <c r="EL175" s="24">
        <v>0.13711860000000001</v>
      </c>
      <c r="EM175" s="24">
        <v>0.1180293</v>
      </c>
      <c r="EN175" s="24">
        <v>0.15161820000000001</v>
      </c>
      <c r="EO175" s="24">
        <v>0.1167594</v>
      </c>
      <c r="EP175" s="24">
        <v>0.13032150000000001</v>
      </c>
      <c r="EQ175" s="24">
        <v>9.3515000000000001E-2</v>
      </c>
      <c r="ER175" s="24">
        <v>8.4162799999999996E-2</v>
      </c>
      <c r="ES175" s="24">
        <v>8.3860400000000002E-2</v>
      </c>
      <c r="ET175" s="24">
        <v>8.0018400000000003E-2</v>
      </c>
      <c r="EU175" s="24">
        <v>68.174480000000003</v>
      </c>
      <c r="EV175" s="24">
        <v>67.702579999999998</v>
      </c>
      <c r="EW175" s="24">
        <v>67.395200000000003</v>
      </c>
      <c r="EX175" s="24">
        <v>67.075519999999997</v>
      </c>
      <c r="EY175" s="24">
        <v>66.83372</v>
      </c>
      <c r="EZ175" s="24">
        <v>66.550349999999995</v>
      </c>
      <c r="FA175" s="24">
        <v>66.589579999999998</v>
      </c>
      <c r="FB175" s="24">
        <v>66.8185</v>
      </c>
      <c r="FC175" s="24">
        <v>68.74297</v>
      </c>
      <c r="FD175" s="24">
        <v>71.671549999999996</v>
      </c>
      <c r="FE175" s="24">
        <v>75.145200000000003</v>
      </c>
      <c r="FF175" s="24">
        <v>78.127629999999996</v>
      </c>
      <c r="FG175" s="24">
        <v>80.284549999999996</v>
      </c>
      <c r="FH175" s="24">
        <v>82.048010000000005</v>
      </c>
      <c r="FI175" s="24">
        <v>82.105379999999997</v>
      </c>
      <c r="FJ175" s="24">
        <v>81.90164</v>
      </c>
      <c r="FK175" s="24">
        <v>81.023420000000002</v>
      </c>
      <c r="FL175" s="24">
        <v>79.717799999999997</v>
      </c>
      <c r="FM175" s="24">
        <v>77.557959999999994</v>
      </c>
      <c r="FN175" s="24">
        <v>74.905739999999994</v>
      </c>
      <c r="FO175" s="24">
        <v>71.798590000000004</v>
      </c>
      <c r="FP175" s="24">
        <v>70.271079999999998</v>
      </c>
      <c r="FQ175" s="24">
        <v>69.353039999999993</v>
      </c>
      <c r="FR175" s="24">
        <v>68.642859999999999</v>
      </c>
      <c r="FS175" s="24">
        <v>1.040956</v>
      </c>
      <c r="FT175" s="24">
        <v>4.8346199999999999E-2</v>
      </c>
      <c r="FU175" s="24">
        <v>3.6704899999999999E-2</v>
      </c>
    </row>
    <row r="176" spans="1:177" x14ac:dyDescent="0.2">
      <c r="A176" s="14" t="s">
        <v>228</v>
      </c>
      <c r="B176" s="14" t="s">
        <v>199</v>
      </c>
      <c r="C176" s="14" t="s">
        <v>224</v>
      </c>
      <c r="D176" s="36" t="s">
        <v>238</v>
      </c>
      <c r="E176" s="25" t="s">
        <v>219</v>
      </c>
      <c r="F176" s="25">
        <v>726</v>
      </c>
      <c r="G176" s="24">
        <v>0.72225010000000001</v>
      </c>
      <c r="H176" s="24">
        <v>0.66112199999999999</v>
      </c>
      <c r="I176" s="24">
        <v>0.62455059999999996</v>
      </c>
      <c r="J176" s="24">
        <v>0.59343219999999997</v>
      </c>
      <c r="K176" s="24">
        <v>0.57928089999999999</v>
      </c>
      <c r="L176" s="24">
        <v>0.64922429999999998</v>
      </c>
      <c r="M176" s="24">
        <v>0.78255050000000004</v>
      </c>
      <c r="N176" s="24">
        <v>0.82809239999999995</v>
      </c>
      <c r="O176" s="24">
        <v>0.78986820000000002</v>
      </c>
      <c r="P176" s="24">
        <v>0.7514014</v>
      </c>
      <c r="Q176" s="24">
        <v>0.70503990000000005</v>
      </c>
      <c r="R176" s="24">
        <v>0.67923339999999999</v>
      </c>
      <c r="S176" s="24">
        <v>0.66392050000000002</v>
      </c>
      <c r="T176" s="24">
        <v>0.67872379999999999</v>
      </c>
      <c r="U176" s="24">
        <v>0.69969170000000003</v>
      </c>
      <c r="V176" s="24">
        <v>0.71540110000000001</v>
      </c>
      <c r="W176" s="24">
        <v>0.83615159999999999</v>
      </c>
      <c r="X176" s="24">
        <v>1.129894</v>
      </c>
      <c r="Y176" s="24">
        <v>1.2133320000000001</v>
      </c>
      <c r="Z176" s="24">
        <v>1.285652</v>
      </c>
      <c r="AA176" s="24">
        <v>1.2232989999999999</v>
      </c>
      <c r="AB176" s="24">
        <v>1.1474599999999999</v>
      </c>
      <c r="AC176" s="24">
        <v>1.0067280000000001</v>
      </c>
      <c r="AD176" s="24">
        <v>0.83978779999999997</v>
      </c>
      <c r="AE176" s="24">
        <v>-0.15682270000000001</v>
      </c>
      <c r="AF176" s="24">
        <v>-0.15726290000000001</v>
      </c>
      <c r="AG176" s="24">
        <v>-0.14386180000000001</v>
      </c>
      <c r="AH176" s="24">
        <v>-0.13455729999999999</v>
      </c>
      <c r="AI176" s="24">
        <v>-0.12894610000000001</v>
      </c>
      <c r="AJ176" s="24">
        <v>-0.1196584</v>
      </c>
      <c r="AK176" s="24">
        <v>-0.11500489999999999</v>
      </c>
      <c r="AL176" s="24">
        <v>-0.10751230000000001</v>
      </c>
      <c r="AM176" s="24">
        <v>-5.1355900000000003E-2</v>
      </c>
      <c r="AN176" s="24">
        <v>-3.0507900000000001E-2</v>
      </c>
      <c r="AO176" s="24">
        <v>-4.9981000000000001E-3</v>
      </c>
      <c r="AP176" s="24">
        <v>-1.0462000000000001E-2</v>
      </c>
      <c r="AQ176" s="24">
        <v>-2.7328600000000002E-2</v>
      </c>
      <c r="AR176" s="24">
        <v>-2.3061999999999999E-2</v>
      </c>
      <c r="AS176" s="24">
        <v>-6.6595999999999999E-3</v>
      </c>
      <c r="AT176" s="24">
        <v>2.0588E-3</v>
      </c>
      <c r="AU176" s="24">
        <v>-1.76457E-2</v>
      </c>
      <c r="AV176" s="24">
        <v>-6.3096700000000006E-2</v>
      </c>
      <c r="AW176" s="24">
        <v>-8.3894999999999997E-2</v>
      </c>
      <c r="AX176" s="24">
        <v>-0.1005627</v>
      </c>
      <c r="AY176" s="24">
        <v>-0.1139857</v>
      </c>
      <c r="AZ176" s="24">
        <v>-8.5458800000000001E-2</v>
      </c>
      <c r="BA176" s="24">
        <v>-0.1307499</v>
      </c>
      <c r="BB176" s="24">
        <v>-0.126827</v>
      </c>
      <c r="BC176" s="24">
        <v>-0.1238587</v>
      </c>
      <c r="BD176" s="24">
        <v>-0.1220926</v>
      </c>
      <c r="BE176" s="24">
        <v>-0.11056680000000001</v>
      </c>
      <c r="BF176" s="24">
        <v>-0.1062377</v>
      </c>
      <c r="BG176" s="24">
        <v>-0.1040073</v>
      </c>
      <c r="BH176" s="24">
        <v>-9.2624499999999999E-2</v>
      </c>
      <c r="BI176" s="24">
        <v>-8.7126800000000004E-2</v>
      </c>
      <c r="BJ176" s="24">
        <v>-7.7524300000000004E-2</v>
      </c>
      <c r="BK176" s="24">
        <v>-2.4770799999999999E-2</v>
      </c>
      <c r="BL176" s="24">
        <v>-9.6264000000000002E-3</v>
      </c>
      <c r="BM176" s="24">
        <v>1.7634899999999998E-2</v>
      </c>
      <c r="BN176" s="24">
        <v>1.18563E-2</v>
      </c>
      <c r="BO176" s="24">
        <v>-5.2242E-3</v>
      </c>
      <c r="BP176" s="24">
        <v>2.0899999999999998E-3</v>
      </c>
      <c r="BQ176" s="24">
        <v>1.9185899999999999E-2</v>
      </c>
      <c r="BR176" s="24">
        <v>2.6677099999999999E-2</v>
      </c>
      <c r="BS176" s="24">
        <v>2.5224000000000002E-3</v>
      </c>
      <c r="BT176" s="24">
        <v>-3.8434000000000003E-2</v>
      </c>
      <c r="BU176" s="24">
        <v>-5.80648E-2</v>
      </c>
      <c r="BV176" s="24">
        <v>-6.9750800000000002E-2</v>
      </c>
      <c r="BW176" s="24">
        <v>-8.9359300000000003E-2</v>
      </c>
      <c r="BX176" s="24">
        <v>-6.5953700000000004E-2</v>
      </c>
      <c r="BY176" s="24">
        <v>-0.1082772</v>
      </c>
      <c r="BZ176" s="24">
        <v>-0.1030224</v>
      </c>
      <c r="CA176" s="24">
        <v>-0.10102800000000001</v>
      </c>
      <c r="CB176" s="24">
        <v>-9.7733799999999996E-2</v>
      </c>
      <c r="CC176" s="24">
        <v>-8.7506799999999996E-2</v>
      </c>
      <c r="CD176" s="24">
        <v>-8.6623699999999998E-2</v>
      </c>
      <c r="CE176" s="24">
        <v>-8.6734699999999998E-2</v>
      </c>
      <c r="CF176" s="24">
        <v>-7.3900900000000005E-2</v>
      </c>
      <c r="CG176" s="24">
        <v>-6.7818500000000004E-2</v>
      </c>
      <c r="CH176" s="24">
        <v>-5.6754800000000001E-2</v>
      </c>
      <c r="CI176" s="24">
        <v>-6.3581000000000002E-3</v>
      </c>
      <c r="CJ176" s="24">
        <v>4.836E-3</v>
      </c>
      <c r="CK176" s="24">
        <v>3.33105E-2</v>
      </c>
      <c r="CL176" s="24">
        <v>2.7313899999999999E-2</v>
      </c>
      <c r="CM176" s="24">
        <v>1.0085200000000001E-2</v>
      </c>
      <c r="CN176" s="24">
        <v>1.9510199999999998E-2</v>
      </c>
      <c r="CO176" s="24">
        <v>3.7086399999999999E-2</v>
      </c>
      <c r="CP176" s="24">
        <v>4.3727599999999998E-2</v>
      </c>
      <c r="CQ176" s="24">
        <v>1.64908E-2</v>
      </c>
      <c r="CR176" s="24">
        <v>-2.1352599999999999E-2</v>
      </c>
      <c r="CS176" s="24">
        <v>-4.0174799999999997E-2</v>
      </c>
      <c r="CT176" s="24">
        <v>-4.8410700000000001E-2</v>
      </c>
      <c r="CU176" s="24">
        <v>-7.2303099999999995E-2</v>
      </c>
      <c r="CV176" s="24">
        <v>-5.2444600000000001E-2</v>
      </c>
      <c r="CW176" s="24">
        <v>-9.2712600000000006E-2</v>
      </c>
      <c r="CX176" s="24">
        <v>-8.6535299999999996E-2</v>
      </c>
      <c r="CY176" s="24">
        <v>-7.8197199999999994E-2</v>
      </c>
      <c r="CZ176" s="24">
        <v>-7.3374999999999996E-2</v>
      </c>
      <c r="DA176" s="24">
        <v>-6.4446699999999996E-2</v>
      </c>
      <c r="DB176" s="24">
        <v>-6.7009600000000002E-2</v>
      </c>
      <c r="DC176" s="24">
        <v>-6.9462200000000002E-2</v>
      </c>
      <c r="DD176" s="24">
        <v>-5.5177299999999999E-2</v>
      </c>
      <c r="DE176" s="24">
        <v>-4.8510200000000003E-2</v>
      </c>
      <c r="DF176" s="24">
        <v>-3.5985200000000002E-2</v>
      </c>
      <c r="DG176" s="24">
        <v>1.20546E-2</v>
      </c>
      <c r="DH176" s="24">
        <v>1.92984E-2</v>
      </c>
      <c r="DI176" s="24">
        <v>4.8986000000000002E-2</v>
      </c>
      <c r="DJ176" s="24">
        <v>4.2771499999999997E-2</v>
      </c>
      <c r="DK176" s="24">
        <v>2.53946E-2</v>
      </c>
      <c r="DL176" s="24">
        <v>3.6930400000000002E-2</v>
      </c>
      <c r="DM176" s="24">
        <v>5.4986899999999998E-2</v>
      </c>
      <c r="DN176" s="24">
        <v>6.0778100000000002E-2</v>
      </c>
      <c r="DO176" s="24">
        <v>3.0459099999999999E-2</v>
      </c>
      <c r="DP176" s="24">
        <v>-4.2712999999999996E-3</v>
      </c>
      <c r="DQ176" s="24">
        <v>-2.22849E-2</v>
      </c>
      <c r="DR176" s="24">
        <v>-2.7070500000000001E-2</v>
      </c>
      <c r="DS176" s="24">
        <v>-5.5246900000000002E-2</v>
      </c>
      <c r="DT176" s="24">
        <v>-3.8935400000000002E-2</v>
      </c>
      <c r="DU176" s="24">
        <v>-7.7148099999999997E-2</v>
      </c>
      <c r="DV176" s="24">
        <v>-7.0048299999999994E-2</v>
      </c>
      <c r="DW176" s="24">
        <v>-4.5233200000000001E-2</v>
      </c>
      <c r="DX176" s="24">
        <v>-3.8204700000000001E-2</v>
      </c>
      <c r="DY176" s="24">
        <v>-3.1151700000000001E-2</v>
      </c>
      <c r="DZ176" s="24">
        <v>-3.8690000000000002E-2</v>
      </c>
      <c r="EA176" s="24">
        <v>-4.4523399999999998E-2</v>
      </c>
      <c r="EB176" s="24">
        <v>-2.8143399999999999E-2</v>
      </c>
      <c r="EC176" s="24">
        <v>-2.0632000000000001E-2</v>
      </c>
      <c r="ED176" s="24">
        <v>-5.9972000000000003E-3</v>
      </c>
      <c r="EE176" s="24">
        <v>3.8639699999999999E-2</v>
      </c>
      <c r="EF176" s="24">
        <v>4.0179800000000002E-2</v>
      </c>
      <c r="EG176" s="24">
        <v>7.1619000000000002E-2</v>
      </c>
      <c r="EH176" s="24">
        <v>6.5089800000000003E-2</v>
      </c>
      <c r="EI176" s="24">
        <v>4.7499E-2</v>
      </c>
      <c r="EJ176" s="24">
        <v>6.2082400000000003E-2</v>
      </c>
      <c r="EK176" s="24">
        <v>8.0832299999999996E-2</v>
      </c>
      <c r="EL176" s="24">
        <v>8.5396299999999994E-2</v>
      </c>
      <c r="EM176" s="24">
        <v>5.06273E-2</v>
      </c>
      <c r="EN176" s="24">
        <v>2.03914E-2</v>
      </c>
      <c r="EO176" s="24">
        <v>3.5452999999999999E-3</v>
      </c>
      <c r="EP176" s="24">
        <v>3.7414000000000002E-3</v>
      </c>
      <c r="EQ176" s="24">
        <v>-3.0620399999999999E-2</v>
      </c>
      <c r="ER176" s="24">
        <v>-1.94304E-2</v>
      </c>
      <c r="ES176" s="24">
        <v>-5.4675399999999999E-2</v>
      </c>
      <c r="ET176" s="24">
        <v>-4.6243699999999999E-2</v>
      </c>
      <c r="EU176" s="24">
        <v>53.103990000000003</v>
      </c>
      <c r="EV176" s="24">
        <v>52.229219999999998</v>
      </c>
      <c r="EW176" s="24">
        <v>51.860599999999998</v>
      </c>
      <c r="EX176" s="24">
        <v>51.474469999999997</v>
      </c>
      <c r="EY176" s="24">
        <v>51.061129999999999</v>
      </c>
      <c r="EZ176" s="24">
        <v>51.054040000000001</v>
      </c>
      <c r="FA176" s="24">
        <v>50.816249999999997</v>
      </c>
      <c r="FB176" s="24">
        <v>50.877749999999999</v>
      </c>
      <c r="FC176" s="24">
        <v>53.865450000000003</v>
      </c>
      <c r="FD176" s="24">
        <v>57.746929999999999</v>
      </c>
      <c r="FE176" s="24">
        <v>61.656350000000003</v>
      </c>
      <c r="FF176" s="24">
        <v>64.330600000000004</v>
      </c>
      <c r="FG176" s="24">
        <v>66.06635</v>
      </c>
      <c r="FH176" s="24">
        <v>66.517330000000001</v>
      </c>
      <c r="FI176" s="24">
        <v>66.07902</v>
      </c>
      <c r="FJ176" s="24">
        <v>65.239649999999997</v>
      </c>
      <c r="FK176" s="24">
        <v>63.531489999999998</v>
      </c>
      <c r="FL176" s="24">
        <v>60.866199999999999</v>
      </c>
      <c r="FM176" s="24">
        <v>59.147970000000001</v>
      </c>
      <c r="FN176" s="24">
        <v>57.947069999999997</v>
      </c>
      <c r="FO176" s="24">
        <v>56.942599999999999</v>
      </c>
      <c r="FP176" s="24">
        <v>56.284010000000002</v>
      </c>
      <c r="FQ176" s="24">
        <v>55.53</v>
      </c>
      <c r="FR176" s="24">
        <v>54.830410000000001</v>
      </c>
      <c r="FS176" s="24">
        <v>0.52956179999999997</v>
      </c>
      <c r="FT176" s="24">
        <v>2.14144E-2</v>
      </c>
      <c r="FU176" s="24">
        <v>2.8179800000000001E-2</v>
      </c>
    </row>
    <row r="177" spans="1:177" x14ac:dyDescent="0.2">
      <c r="A177" s="14" t="s">
        <v>228</v>
      </c>
      <c r="B177" s="14" t="s">
        <v>199</v>
      </c>
      <c r="C177" s="14" t="s">
        <v>224</v>
      </c>
      <c r="D177" s="36" t="s">
        <v>238</v>
      </c>
      <c r="E177" s="25" t="s">
        <v>220</v>
      </c>
      <c r="F177" s="25">
        <v>407</v>
      </c>
      <c r="G177" s="24">
        <v>0.77639340000000001</v>
      </c>
      <c r="H177" s="24">
        <v>0.72516380000000003</v>
      </c>
      <c r="I177" s="24">
        <v>0.69896760000000002</v>
      </c>
      <c r="J177" s="24">
        <v>0.66513440000000001</v>
      </c>
      <c r="K177" s="24">
        <v>0.62285020000000002</v>
      </c>
      <c r="L177" s="24">
        <v>0.6572635</v>
      </c>
      <c r="M177" s="24">
        <v>0.78501670000000001</v>
      </c>
      <c r="N177" s="24">
        <v>0.86128439999999995</v>
      </c>
      <c r="O177" s="24">
        <v>0.85336789999999996</v>
      </c>
      <c r="P177" s="24">
        <v>0.79758949999999995</v>
      </c>
      <c r="Q177" s="24">
        <v>0.76203419999999999</v>
      </c>
      <c r="R177" s="24">
        <v>0.74567349999999999</v>
      </c>
      <c r="S177" s="24">
        <v>0.75310480000000002</v>
      </c>
      <c r="T177" s="24">
        <v>0.76978449999999998</v>
      </c>
      <c r="U177" s="24">
        <v>0.78684569999999998</v>
      </c>
      <c r="V177" s="24">
        <v>0.80704679999999995</v>
      </c>
      <c r="W177" s="24">
        <v>0.93331039999999998</v>
      </c>
      <c r="X177" s="24">
        <v>1.275331</v>
      </c>
      <c r="Y177" s="24">
        <v>1.3417520000000001</v>
      </c>
      <c r="Z177" s="24">
        <v>1.371175</v>
      </c>
      <c r="AA177" s="24">
        <v>1.3401110000000001</v>
      </c>
      <c r="AB177" s="24">
        <v>1.2493810000000001</v>
      </c>
      <c r="AC177" s="24">
        <v>1.10517</v>
      </c>
      <c r="AD177" s="24">
        <v>0.9070165</v>
      </c>
      <c r="AE177" s="24">
        <v>-0.29044969999999998</v>
      </c>
      <c r="AF177" s="24">
        <v>-0.27770600000000001</v>
      </c>
      <c r="AG177" s="24">
        <v>-0.2385592</v>
      </c>
      <c r="AH177" s="24">
        <v>-0.2147386</v>
      </c>
      <c r="AI177" s="24">
        <v>-0.20287939999999999</v>
      </c>
      <c r="AJ177" s="24">
        <v>-0.2054773</v>
      </c>
      <c r="AK177" s="24">
        <v>-0.194163</v>
      </c>
      <c r="AL177" s="24">
        <v>-0.19109870000000001</v>
      </c>
      <c r="AM177" s="24">
        <v>-0.1165976</v>
      </c>
      <c r="AN177" s="24">
        <v>-5.2213200000000001E-2</v>
      </c>
      <c r="AO177" s="24">
        <v>-2.3873999999999999E-2</v>
      </c>
      <c r="AP177" s="24">
        <v>-1.4911600000000001E-2</v>
      </c>
      <c r="AQ177" s="24">
        <v>-2.9439400000000001E-2</v>
      </c>
      <c r="AR177" s="24">
        <v>-1.33557E-2</v>
      </c>
      <c r="AS177" s="24">
        <v>7.4298000000000003E-3</v>
      </c>
      <c r="AT177" s="24">
        <v>3.6991200000000002E-2</v>
      </c>
      <c r="AU177" s="24">
        <v>-1.07139E-2</v>
      </c>
      <c r="AV177" s="24">
        <v>-7.0799500000000001E-2</v>
      </c>
      <c r="AW177" s="24">
        <v>-0.13540070000000001</v>
      </c>
      <c r="AX177" s="24">
        <v>-0.20378199999999999</v>
      </c>
      <c r="AY177" s="24">
        <v>-0.1853959</v>
      </c>
      <c r="AZ177" s="24">
        <v>-0.13803660000000001</v>
      </c>
      <c r="BA177" s="24">
        <v>-0.20641109999999999</v>
      </c>
      <c r="BB177" s="24">
        <v>-0.2080235</v>
      </c>
      <c r="BC177" s="24">
        <v>-0.2304409</v>
      </c>
      <c r="BD177" s="24">
        <v>-0.2124259</v>
      </c>
      <c r="BE177" s="24">
        <v>-0.177926</v>
      </c>
      <c r="BF177" s="24">
        <v>-0.164714</v>
      </c>
      <c r="BG177" s="24">
        <v>-0.16034660000000001</v>
      </c>
      <c r="BH177" s="24">
        <v>-0.16061880000000001</v>
      </c>
      <c r="BI177" s="24">
        <v>-0.14801349999999999</v>
      </c>
      <c r="BJ177" s="24">
        <v>-0.14087849999999999</v>
      </c>
      <c r="BK177" s="24">
        <v>-7.6515799999999995E-2</v>
      </c>
      <c r="BL177" s="24">
        <v>-2.0315900000000001E-2</v>
      </c>
      <c r="BM177" s="24">
        <v>1.2216899999999999E-2</v>
      </c>
      <c r="BN177" s="24">
        <v>2.1314699999999999E-2</v>
      </c>
      <c r="BO177" s="24">
        <v>6.2865000000000004E-3</v>
      </c>
      <c r="BP177" s="24">
        <v>2.8972100000000001E-2</v>
      </c>
      <c r="BQ177" s="24">
        <v>5.2032399999999999E-2</v>
      </c>
      <c r="BR177" s="24">
        <v>7.7639899999999998E-2</v>
      </c>
      <c r="BS177" s="24">
        <v>2.1488500000000001E-2</v>
      </c>
      <c r="BT177" s="24">
        <v>-2.7423599999999999E-2</v>
      </c>
      <c r="BU177" s="24">
        <v>-8.9955199999999999E-2</v>
      </c>
      <c r="BV177" s="24">
        <v>-0.1531565</v>
      </c>
      <c r="BW177" s="24">
        <v>-0.14669370000000001</v>
      </c>
      <c r="BX177" s="24">
        <v>-0.1120234</v>
      </c>
      <c r="BY177" s="24">
        <v>-0.17120589999999999</v>
      </c>
      <c r="BZ177" s="24">
        <v>-0.16797699999999999</v>
      </c>
      <c r="CA177" s="24">
        <v>-0.18887899999999999</v>
      </c>
      <c r="CB177" s="24">
        <v>-0.1672131</v>
      </c>
      <c r="CC177" s="24">
        <v>-0.13593160000000001</v>
      </c>
      <c r="CD177" s="24">
        <v>-0.13006709999999999</v>
      </c>
      <c r="CE177" s="24">
        <v>-0.13088859999999999</v>
      </c>
      <c r="CF177" s="24">
        <v>-0.12955</v>
      </c>
      <c r="CG177" s="24">
        <v>-0.1160504</v>
      </c>
      <c r="CH177" s="24">
        <v>-0.1060962</v>
      </c>
      <c r="CI177" s="24">
        <v>-4.8755300000000001E-2</v>
      </c>
      <c r="CJ177" s="24">
        <v>1.7761000000000001E-3</v>
      </c>
      <c r="CK177" s="24">
        <v>3.7213299999999998E-2</v>
      </c>
      <c r="CL177" s="24">
        <v>4.6404800000000003E-2</v>
      </c>
      <c r="CM177" s="24">
        <v>3.1030200000000001E-2</v>
      </c>
      <c r="CN177" s="24">
        <v>5.8288199999999998E-2</v>
      </c>
      <c r="CO177" s="24">
        <v>8.2924100000000001E-2</v>
      </c>
      <c r="CP177" s="24">
        <v>0.1057931</v>
      </c>
      <c r="CQ177" s="24">
        <v>4.3791700000000003E-2</v>
      </c>
      <c r="CR177" s="24">
        <v>2.6183999999999999E-3</v>
      </c>
      <c r="CS177" s="24">
        <v>-5.8479799999999998E-2</v>
      </c>
      <c r="CT177" s="24">
        <v>-0.1180935</v>
      </c>
      <c r="CU177" s="24">
        <v>-0.1198887</v>
      </c>
      <c r="CV177" s="24">
        <v>-9.4006699999999999E-2</v>
      </c>
      <c r="CW177" s="24">
        <v>-0.1468228</v>
      </c>
      <c r="CX177" s="24">
        <v>-0.1402409</v>
      </c>
      <c r="CY177" s="24">
        <v>-0.147317</v>
      </c>
      <c r="CZ177" s="24">
        <v>-0.12200030000000001</v>
      </c>
      <c r="DA177" s="24">
        <v>-9.3937199999999998E-2</v>
      </c>
      <c r="DB177" s="24">
        <v>-9.5420099999999994E-2</v>
      </c>
      <c r="DC177" s="24">
        <v>-0.10143050000000001</v>
      </c>
      <c r="DD177" s="24">
        <v>-9.8481100000000002E-2</v>
      </c>
      <c r="DE177" s="24">
        <v>-8.4087400000000007E-2</v>
      </c>
      <c r="DF177" s="24">
        <v>-7.13139E-2</v>
      </c>
      <c r="DG177" s="24">
        <v>-2.0994800000000001E-2</v>
      </c>
      <c r="DH177" s="24">
        <v>2.38681E-2</v>
      </c>
      <c r="DI177" s="24">
        <v>6.22097E-2</v>
      </c>
      <c r="DJ177" s="24">
        <v>7.1495000000000003E-2</v>
      </c>
      <c r="DK177" s="24">
        <v>5.5773799999999998E-2</v>
      </c>
      <c r="DL177" s="24">
        <v>8.7604199999999993E-2</v>
      </c>
      <c r="DM177" s="24">
        <v>0.11381570000000001</v>
      </c>
      <c r="DN177" s="24">
        <v>0.13394629999999999</v>
      </c>
      <c r="DO177" s="24">
        <v>6.6095000000000001E-2</v>
      </c>
      <c r="DP177" s="24">
        <v>3.2660399999999999E-2</v>
      </c>
      <c r="DQ177" s="24">
        <v>-2.7004400000000001E-2</v>
      </c>
      <c r="DR177" s="24">
        <v>-8.3030499999999993E-2</v>
      </c>
      <c r="DS177" s="24">
        <v>-9.3083600000000002E-2</v>
      </c>
      <c r="DT177" s="24">
        <v>-7.5989899999999999E-2</v>
      </c>
      <c r="DU177" s="24">
        <v>-0.1224398</v>
      </c>
      <c r="DV177" s="24">
        <v>-0.1125048</v>
      </c>
      <c r="DW177" s="24">
        <v>-8.7308200000000002E-2</v>
      </c>
      <c r="DX177" s="24">
        <v>-5.6720100000000002E-2</v>
      </c>
      <c r="DY177" s="24">
        <v>-3.3304E-2</v>
      </c>
      <c r="DZ177" s="24">
        <v>-4.5395499999999998E-2</v>
      </c>
      <c r="EA177" s="24">
        <v>-5.8897699999999997E-2</v>
      </c>
      <c r="EB177" s="24">
        <v>-5.3622700000000002E-2</v>
      </c>
      <c r="EC177" s="24">
        <v>-3.7937800000000001E-2</v>
      </c>
      <c r="ED177" s="24">
        <v>-2.10937E-2</v>
      </c>
      <c r="EE177" s="24">
        <v>1.9087E-2</v>
      </c>
      <c r="EF177" s="24">
        <v>5.57654E-2</v>
      </c>
      <c r="EG177" s="24">
        <v>9.8300499999999999E-2</v>
      </c>
      <c r="EH177" s="24">
        <v>0.1077212</v>
      </c>
      <c r="EI177" s="24">
        <v>9.1499700000000003E-2</v>
      </c>
      <c r="EJ177" s="24">
        <v>0.12993199999999999</v>
      </c>
      <c r="EK177" s="24">
        <v>0.15841830000000001</v>
      </c>
      <c r="EL177" s="24">
        <v>0.174595</v>
      </c>
      <c r="EM177" s="24">
        <v>9.8297300000000004E-2</v>
      </c>
      <c r="EN177" s="24">
        <v>7.6036300000000001E-2</v>
      </c>
      <c r="EO177" s="24">
        <v>1.8441200000000001E-2</v>
      </c>
      <c r="EP177" s="24">
        <v>-3.2405000000000003E-2</v>
      </c>
      <c r="EQ177" s="24">
        <v>-5.4381400000000003E-2</v>
      </c>
      <c r="ER177" s="24">
        <v>-4.9976699999999999E-2</v>
      </c>
      <c r="ES177" s="24">
        <v>-8.7234500000000006E-2</v>
      </c>
      <c r="ET177" s="24">
        <v>-7.2458300000000003E-2</v>
      </c>
      <c r="EU177" s="24">
        <v>54.244779999999999</v>
      </c>
      <c r="EV177" s="24">
        <v>53.366419999999998</v>
      </c>
      <c r="EW177" s="24">
        <v>52.967910000000003</v>
      </c>
      <c r="EX177" s="24">
        <v>52.611190000000001</v>
      </c>
      <c r="EY177" s="24">
        <v>52.169400000000003</v>
      </c>
      <c r="EZ177" s="24">
        <v>52.25224</v>
      </c>
      <c r="FA177" s="24">
        <v>52.052239999999998</v>
      </c>
      <c r="FB177" s="24">
        <v>52.143279999999997</v>
      </c>
      <c r="FC177" s="24">
        <v>55.14179</v>
      </c>
      <c r="FD177" s="24">
        <v>58.671639999999996</v>
      </c>
      <c r="FE177" s="24">
        <v>62.222389999999997</v>
      </c>
      <c r="FF177" s="24">
        <v>64.611189999999993</v>
      </c>
      <c r="FG177" s="24">
        <v>65.867159999999998</v>
      </c>
      <c r="FH177" s="24">
        <v>66.232089999999999</v>
      </c>
      <c r="FI177" s="24">
        <v>65.861940000000004</v>
      </c>
      <c r="FJ177" s="24">
        <v>65.036569999999998</v>
      </c>
      <c r="FK177" s="24">
        <v>63.529850000000003</v>
      </c>
      <c r="FL177" s="24">
        <v>61.331339999999997</v>
      </c>
      <c r="FM177" s="24">
        <v>59.879100000000001</v>
      </c>
      <c r="FN177" s="24">
        <v>58.682830000000003</v>
      </c>
      <c r="FO177" s="24">
        <v>57.79851</v>
      </c>
      <c r="FP177" s="24">
        <v>57.151490000000003</v>
      </c>
      <c r="FQ177" s="24">
        <v>56.444769999999998</v>
      </c>
      <c r="FR177" s="24">
        <v>55.78134</v>
      </c>
      <c r="FS177" s="24">
        <v>0.86042050000000003</v>
      </c>
      <c r="FT177" s="24">
        <v>3.28156E-2</v>
      </c>
      <c r="FU177" s="24">
        <v>4.8244299999999997E-2</v>
      </c>
    </row>
    <row r="178" spans="1:177" x14ac:dyDescent="0.2">
      <c r="A178" s="14" t="s">
        <v>228</v>
      </c>
      <c r="B178" s="14" t="s">
        <v>199</v>
      </c>
      <c r="C178" s="14" t="s">
        <v>224</v>
      </c>
      <c r="D178" s="36" t="s">
        <v>238</v>
      </c>
      <c r="E178" s="25" t="s">
        <v>221</v>
      </c>
      <c r="F178" s="25">
        <v>319</v>
      </c>
      <c r="G178" s="24">
        <v>0.66947310000000004</v>
      </c>
      <c r="H178" s="24">
        <v>0.59597509999999998</v>
      </c>
      <c r="I178" s="24">
        <v>0.54542789999999997</v>
      </c>
      <c r="J178" s="24">
        <v>0.51553210000000005</v>
      </c>
      <c r="K178" s="24">
        <v>0.53183060000000004</v>
      </c>
      <c r="L178" s="24">
        <v>0.64125589999999999</v>
      </c>
      <c r="M178" s="24">
        <v>0.78061510000000001</v>
      </c>
      <c r="N178" s="24">
        <v>0.79682489999999995</v>
      </c>
      <c r="O178" s="24">
        <v>0.73111859999999995</v>
      </c>
      <c r="P178" s="24">
        <v>0.70615519999999998</v>
      </c>
      <c r="Q178" s="24">
        <v>0.65124570000000004</v>
      </c>
      <c r="R178" s="24">
        <v>0.61496960000000001</v>
      </c>
      <c r="S178" s="24">
        <v>0.57730539999999997</v>
      </c>
      <c r="T178" s="24">
        <v>0.5885513</v>
      </c>
      <c r="U178" s="24">
        <v>0.61290619999999996</v>
      </c>
      <c r="V178" s="24">
        <v>0.62685369999999996</v>
      </c>
      <c r="W178" s="24">
        <v>0.74173250000000002</v>
      </c>
      <c r="X178" s="24">
        <v>0.9838614</v>
      </c>
      <c r="Y178" s="24">
        <v>1.0812930000000001</v>
      </c>
      <c r="Z178" s="24">
        <v>1.1981120000000001</v>
      </c>
      <c r="AA178" s="24">
        <v>1.104463</v>
      </c>
      <c r="AB178" s="24">
        <v>1.0435110000000001</v>
      </c>
      <c r="AC178" s="24">
        <v>0.90617479999999995</v>
      </c>
      <c r="AD178" s="24">
        <v>0.77383820000000003</v>
      </c>
      <c r="AE178" s="24">
        <v>-5.56112E-2</v>
      </c>
      <c r="AF178" s="24">
        <v>-7.0783499999999999E-2</v>
      </c>
      <c r="AG178" s="24">
        <v>-8.6736900000000006E-2</v>
      </c>
      <c r="AH178" s="24">
        <v>-9.2180600000000001E-2</v>
      </c>
      <c r="AI178" s="24">
        <v>-8.9029700000000003E-2</v>
      </c>
      <c r="AJ178" s="24">
        <v>-6.8884000000000001E-2</v>
      </c>
      <c r="AK178" s="24">
        <v>-7.1072200000000002E-2</v>
      </c>
      <c r="AL178" s="24">
        <v>-6.0200200000000002E-2</v>
      </c>
      <c r="AM178" s="24">
        <v>-1.79934E-2</v>
      </c>
      <c r="AN178" s="24">
        <v>-3.6759500000000001E-2</v>
      </c>
      <c r="AO178" s="24">
        <v>-1.3824599999999999E-2</v>
      </c>
      <c r="AP178" s="24">
        <v>-3.35839E-2</v>
      </c>
      <c r="AQ178" s="24">
        <v>-5.1987699999999998E-2</v>
      </c>
      <c r="AR178" s="24">
        <v>-6.3435099999999994E-2</v>
      </c>
      <c r="AS178" s="24">
        <v>-5.2279100000000002E-2</v>
      </c>
      <c r="AT178" s="24">
        <v>-6.1795200000000002E-2</v>
      </c>
      <c r="AU178" s="24">
        <v>-4.9528900000000001E-2</v>
      </c>
      <c r="AV178" s="24">
        <v>-8.5110000000000005E-2</v>
      </c>
      <c r="AW178" s="24">
        <v>-6.6103599999999998E-2</v>
      </c>
      <c r="AX178" s="24">
        <v>-4.1250000000000002E-2</v>
      </c>
      <c r="AY178" s="24">
        <v>-7.7884900000000007E-2</v>
      </c>
      <c r="AZ178" s="24">
        <v>-6.1802099999999999E-2</v>
      </c>
      <c r="BA178" s="24">
        <v>-8.7494799999999998E-2</v>
      </c>
      <c r="BB178" s="24">
        <v>-7.4182100000000001E-2</v>
      </c>
      <c r="BC178" s="24">
        <v>-2.99209E-2</v>
      </c>
      <c r="BD178" s="24">
        <v>-4.6486100000000002E-2</v>
      </c>
      <c r="BE178" s="24">
        <v>-6.1524299999999997E-2</v>
      </c>
      <c r="BF178" s="24">
        <v>-6.7044599999999996E-2</v>
      </c>
      <c r="BG178" s="24">
        <v>-6.39961E-2</v>
      </c>
      <c r="BH178" s="24">
        <v>-3.90123E-2</v>
      </c>
      <c r="BI178" s="24">
        <v>-4.04073E-2</v>
      </c>
      <c r="BJ178" s="24">
        <v>-2.7985199999999998E-2</v>
      </c>
      <c r="BK178" s="24">
        <v>1.6596099999999999E-2</v>
      </c>
      <c r="BL178" s="24">
        <v>-9.8852000000000002E-3</v>
      </c>
      <c r="BM178" s="24">
        <v>1.35379E-2</v>
      </c>
      <c r="BN178" s="24">
        <v>-7.6607999999999997E-3</v>
      </c>
      <c r="BO178" s="24">
        <v>-2.6261099999999999E-2</v>
      </c>
      <c r="BP178" s="24">
        <v>-3.6884899999999998E-2</v>
      </c>
      <c r="BQ178" s="24">
        <v>-2.6399300000000001E-2</v>
      </c>
      <c r="BR178" s="24">
        <v>-3.43288E-2</v>
      </c>
      <c r="BS178" s="24">
        <v>-2.5127199999999999E-2</v>
      </c>
      <c r="BT178" s="24">
        <v>-6.21161E-2</v>
      </c>
      <c r="BU178" s="24">
        <v>-4.23025E-2</v>
      </c>
      <c r="BV178" s="24">
        <v>-5.7076000000000002E-3</v>
      </c>
      <c r="BW178" s="24">
        <v>-4.7885499999999998E-2</v>
      </c>
      <c r="BX178" s="24">
        <v>-3.3106099999999999E-2</v>
      </c>
      <c r="BY178" s="24">
        <v>-6.0057899999999997E-2</v>
      </c>
      <c r="BZ178" s="24">
        <v>-4.9154700000000003E-2</v>
      </c>
      <c r="CA178" s="24">
        <v>-1.2127799999999999E-2</v>
      </c>
      <c r="CB178" s="24">
        <v>-2.9657800000000002E-2</v>
      </c>
      <c r="CC178" s="24">
        <v>-4.40621E-2</v>
      </c>
      <c r="CD178" s="24">
        <v>-4.9635499999999999E-2</v>
      </c>
      <c r="CE178" s="24">
        <v>-4.6657900000000002E-2</v>
      </c>
      <c r="CF178" s="24">
        <v>-1.83234E-2</v>
      </c>
      <c r="CG178" s="24">
        <v>-1.9168999999999999E-2</v>
      </c>
      <c r="CH178" s="24">
        <v>-5.6731999999999998E-3</v>
      </c>
      <c r="CI178" s="24">
        <v>4.0552699999999997E-2</v>
      </c>
      <c r="CJ178" s="24">
        <v>8.7278000000000008E-3</v>
      </c>
      <c r="CK178" s="24">
        <v>3.24891E-2</v>
      </c>
      <c r="CL178" s="24">
        <v>1.0293399999999999E-2</v>
      </c>
      <c r="CM178" s="24">
        <v>-8.4428999999999997E-3</v>
      </c>
      <c r="CN178" s="24">
        <v>-1.84964E-2</v>
      </c>
      <c r="CO178" s="24">
        <v>-8.4750999999999993E-3</v>
      </c>
      <c r="CP178" s="24">
        <v>-1.5305600000000001E-2</v>
      </c>
      <c r="CQ178" s="24">
        <v>-8.2266000000000006E-3</v>
      </c>
      <c r="CR178" s="24">
        <v>-4.6190599999999998E-2</v>
      </c>
      <c r="CS178" s="24">
        <v>-2.5818000000000001E-2</v>
      </c>
      <c r="CT178" s="24">
        <v>1.8908999999999999E-2</v>
      </c>
      <c r="CU178" s="24">
        <v>-2.71081E-2</v>
      </c>
      <c r="CV178" s="24">
        <v>-1.3231400000000001E-2</v>
      </c>
      <c r="CW178" s="24">
        <v>-4.1055300000000003E-2</v>
      </c>
      <c r="CX178" s="24">
        <v>-3.1820800000000003E-2</v>
      </c>
      <c r="CY178" s="24">
        <v>5.6651999999999996E-3</v>
      </c>
      <c r="CZ178" s="24">
        <v>-1.2829500000000001E-2</v>
      </c>
      <c r="DA178" s="24">
        <v>-2.6599899999999999E-2</v>
      </c>
      <c r="DB178" s="24">
        <v>-3.2226299999999999E-2</v>
      </c>
      <c r="DC178" s="24">
        <v>-2.9319700000000001E-2</v>
      </c>
      <c r="DD178" s="24">
        <v>2.3655999999999998E-3</v>
      </c>
      <c r="DE178" s="24">
        <v>2.0693999999999999E-3</v>
      </c>
      <c r="DF178" s="24">
        <v>1.6638699999999999E-2</v>
      </c>
      <c r="DG178" s="24">
        <v>6.4509300000000006E-2</v>
      </c>
      <c r="DH178" s="24">
        <v>2.7340900000000001E-2</v>
      </c>
      <c r="DI178" s="24">
        <v>5.1440300000000001E-2</v>
      </c>
      <c r="DJ178" s="24">
        <v>2.8247700000000001E-2</v>
      </c>
      <c r="DK178" s="24">
        <v>9.3752999999999996E-3</v>
      </c>
      <c r="DL178" s="24">
        <v>-1.078E-4</v>
      </c>
      <c r="DM178" s="24">
        <v>9.4491999999999996E-3</v>
      </c>
      <c r="DN178" s="24">
        <v>3.7174999999999999E-3</v>
      </c>
      <c r="DO178" s="24">
        <v>8.6739999999999994E-3</v>
      </c>
      <c r="DP178" s="24">
        <v>-3.02651E-2</v>
      </c>
      <c r="DQ178" s="24">
        <v>-9.3334000000000004E-3</v>
      </c>
      <c r="DR178" s="24">
        <v>4.3525500000000002E-2</v>
      </c>
      <c r="DS178" s="24">
        <v>-6.3305999999999996E-3</v>
      </c>
      <c r="DT178" s="24">
        <v>6.6433000000000004E-3</v>
      </c>
      <c r="DU178" s="24">
        <v>-2.2052599999999999E-2</v>
      </c>
      <c r="DV178" s="24">
        <v>-1.44869E-2</v>
      </c>
      <c r="DW178" s="24">
        <v>3.1355599999999997E-2</v>
      </c>
      <c r="DX178" s="24">
        <v>1.1468000000000001E-2</v>
      </c>
      <c r="DY178" s="24">
        <v>-1.3872999999999999E-3</v>
      </c>
      <c r="DZ178" s="24">
        <v>-7.0902999999999999E-3</v>
      </c>
      <c r="EA178" s="24">
        <v>-4.2859999999999999E-3</v>
      </c>
      <c r="EB178" s="24">
        <v>3.2237200000000001E-2</v>
      </c>
      <c r="EC178" s="24">
        <v>3.2734199999999998E-2</v>
      </c>
      <c r="ED178" s="24">
        <v>4.88537E-2</v>
      </c>
      <c r="EE178" s="24">
        <v>9.9098800000000001E-2</v>
      </c>
      <c r="EF178" s="24">
        <v>5.4215199999999998E-2</v>
      </c>
      <c r="EG178" s="24">
        <v>7.8802899999999995E-2</v>
      </c>
      <c r="EH178" s="24">
        <v>5.4170700000000002E-2</v>
      </c>
      <c r="EI178" s="24">
        <v>3.5102000000000001E-2</v>
      </c>
      <c r="EJ178" s="24">
        <v>2.6442299999999998E-2</v>
      </c>
      <c r="EK178" s="24">
        <v>3.5328999999999999E-2</v>
      </c>
      <c r="EL178" s="24">
        <v>3.1183900000000001E-2</v>
      </c>
      <c r="EM178" s="24">
        <v>3.3075800000000002E-2</v>
      </c>
      <c r="EN178" s="24">
        <v>-7.2712999999999996E-3</v>
      </c>
      <c r="EO178" s="24">
        <v>1.4467600000000001E-2</v>
      </c>
      <c r="EP178" s="24">
        <v>7.9067899999999997E-2</v>
      </c>
      <c r="EQ178" s="24">
        <v>2.36688E-2</v>
      </c>
      <c r="ER178" s="24">
        <v>3.5339299999999997E-2</v>
      </c>
      <c r="ES178" s="24">
        <v>5.3842999999999999E-3</v>
      </c>
      <c r="ET178" s="24">
        <v>1.05405E-2</v>
      </c>
      <c r="EU178" s="24">
        <v>51.96575</v>
      </c>
      <c r="EV178" s="24">
        <v>51.094560000000001</v>
      </c>
      <c r="EW178" s="24">
        <v>50.755769999999998</v>
      </c>
      <c r="EX178" s="24">
        <v>50.34028</v>
      </c>
      <c r="EY178" s="24">
        <v>49.95532</v>
      </c>
      <c r="EZ178" s="24">
        <v>49.858519999999999</v>
      </c>
      <c r="FA178" s="24">
        <v>49.583019999999998</v>
      </c>
      <c r="FB178" s="24">
        <v>49.61504</v>
      </c>
      <c r="FC178" s="24">
        <v>52.59196</v>
      </c>
      <c r="FD178" s="24">
        <v>56.824269999999999</v>
      </c>
      <c r="FE178" s="24">
        <v>61.091589999999997</v>
      </c>
      <c r="FF178" s="24">
        <v>64.050640000000001</v>
      </c>
      <c r="FG178" s="24">
        <v>66.265079999999998</v>
      </c>
      <c r="FH178" s="24">
        <v>66.801929999999999</v>
      </c>
      <c r="FI178" s="24">
        <v>66.295609999999996</v>
      </c>
      <c r="FJ178" s="24">
        <v>65.44229</v>
      </c>
      <c r="FK178" s="24">
        <v>63.53313</v>
      </c>
      <c r="FL178" s="24">
        <v>60.402079999999998</v>
      </c>
      <c r="FM178" s="24">
        <v>58.418460000000003</v>
      </c>
      <c r="FN178" s="24">
        <v>57.212960000000002</v>
      </c>
      <c r="FO178" s="24">
        <v>56.088610000000003</v>
      </c>
      <c r="FP178" s="24">
        <v>55.418460000000003</v>
      </c>
      <c r="FQ178" s="24">
        <v>54.617280000000001</v>
      </c>
      <c r="FR178" s="24">
        <v>53.881610000000002</v>
      </c>
      <c r="FS178" s="24">
        <v>0.60373030000000005</v>
      </c>
      <c r="FT178" s="24">
        <v>2.7205900000000002E-2</v>
      </c>
      <c r="FU178" s="24">
        <v>2.8687799999999999E-2</v>
      </c>
    </row>
    <row r="179" spans="1:177" x14ac:dyDescent="0.2">
      <c r="A179" s="14" t="s">
        <v>228</v>
      </c>
      <c r="B179" s="14" t="s">
        <v>199</v>
      </c>
      <c r="C179" s="14" t="s">
        <v>224</v>
      </c>
      <c r="D179" s="36" t="s">
        <v>239</v>
      </c>
      <c r="E179" s="25" t="s">
        <v>219</v>
      </c>
      <c r="F179" s="25">
        <v>795</v>
      </c>
      <c r="G179" s="24">
        <v>0.63769949999999997</v>
      </c>
      <c r="H179" s="24">
        <v>0.59184309999999996</v>
      </c>
      <c r="I179" s="24">
        <v>0.56895390000000001</v>
      </c>
      <c r="J179" s="24">
        <v>0.52065300000000003</v>
      </c>
      <c r="K179" s="24">
        <v>0.52098809999999995</v>
      </c>
      <c r="L179" s="24">
        <v>0.59393750000000001</v>
      </c>
      <c r="M179" s="24">
        <v>0.76700599999999997</v>
      </c>
      <c r="N179" s="24">
        <v>0.78628030000000004</v>
      </c>
      <c r="O179" s="24">
        <v>0.71172069999999998</v>
      </c>
      <c r="P179" s="24">
        <v>0.68965639999999995</v>
      </c>
      <c r="Q179" s="24">
        <v>0.64193359999999999</v>
      </c>
      <c r="R179" s="24">
        <v>0.61854430000000005</v>
      </c>
      <c r="S179" s="24">
        <v>0.6188458</v>
      </c>
      <c r="T179" s="24">
        <v>0.610626</v>
      </c>
      <c r="U179" s="24">
        <v>0.63041950000000002</v>
      </c>
      <c r="V179" s="24">
        <v>0.66416030000000004</v>
      </c>
      <c r="W179" s="24">
        <v>0.70333900000000005</v>
      </c>
      <c r="X179" s="24">
        <v>0.86794789999999999</v>
      </c>
      <c r="Y179" s="24">
        <v>1.026548</v>
      </c>
      <c r="Z179" s="24">
        <v>1.0821970000000001</v>
      </c>
      <c r="AA179" s="24">
        <v>1.0285660000000001</v>
      </c>
      <c r="AB179" s="24">
        <v>0.96638610000000003</v>
      </c>
      <c r="AC179" s="24">
        <v>0.85800359999999998</v>
      </c>
      <c r="AD179" s="24">
        <v>0.75322409999999995</v>
      </c>
      <c r="AE179" s="24">
        <v>-0.14499580000000001</v>
      </c>
      <c r="AF179" s="24">
        <v>-0.1470214</v>
      </c>
      <c r="AG179" s="24">
        <v>-0.1360721</v>
      </c>
      <c r="AH179" s="24">
        <v>-0.12393369999999999</v>
      </c>
      <c r="AI179" s="24">
        <v>-0.12021800000000001</v>
      </c>
      <c r="AJ179" s="24">
        <v>-0.1133651</v>
      </c>
      <c r="AK179" s="24">
        <v>-0.1136578</v>
      </c>
      <c r="AL179" s="24">
        <v>-0.1046467</v>
      </c>
      <c r="AM179" s="24">
        <v>-5.0726800000000002E-2</v>
      </c>
      <c r="AN179" s="24">
        <v>-3.09053E-2</v>
      </c>
      <c r="AO179" s="24">
        <v>-7.9795999999999999E-3</v>
      </c>
      <c r="AP179" s="24">
        <v>-1.29024E-2</v>
      </c>
      <c r="AQ179" s="24">
        <v>-2.8013300000000001E-2</v>
      </c>
      <c r="AR179" s="24">
        <v>-2.50195E-2</v>
      </c>
      <c r="AS179" s="24">
        <v>-1.03313E-2</v>
      </c>
      <c r="AT179" s="24">
        <v>-1.0732000000000001E-3</v>
      </c>
      <c r="AU179" s="24">
        <v>-2.0265100000000001E-2</v>
      </c>
      <c r="AV179" s="24">
        <v>-5.8146499999999997E-2</v>
      </c>
      <c r="AW179" s="24">
        <v>-7.7710299999999996E-2</v>
      </c>
      <c r="AX179" s="24">
        <v>-9.2901700000000004E-2</v>
      </c>
      <c r="AY179" s="24">
        <v>-0.1024761</v>
      </c>
      <c r="AZ179" s="24">
        <v>-7.7182799999999996E-2</v>
      </c>
      <c r="BA179" s="24">
        <v>-0.1170533</v>
      </c>
      <c r="BB179" s="24">
        <v>-0.1179071</v>
      </c>
      <c r="BC179" s="24">
        <v>-0.1120318</v>
      </c>
      <c r="BD179" s="24">
        <v>-0.11185109999999999</v>
      </c>
      <c r="BE179" s="24">
        <v>-0.1027771</v>
      </c>
      <c r="BF179" s="24">
        <v>-9.5614099999999994E-2</v>
      </c>
      <c r="BG179" s="24">
        <v>-9.5279199999999994E-2</v>
      </c>
      <c r="BH179" s="24">
        <v>-8.6331199999999997E-2</v>
      </c>
      <c r="BI179" s="24">
        <v>-8.5779599999999998E-2</v>
      </c>
      <c r="BJ179" s="24">
        <v>-7.4658699999999995E-2</v>
      </c>
      <c r="BK179" s="24">
        <v>-2.4141800000000001E-2</v>
      </c>
      <c r="BL179" s="24">
        <v>-1.0023799999999999E-2</v>
      </c>
      <c r="BM179" s="24">
        <v>1.46534E-2</v>
      </c>
      <c r="BN179" s="24">
        <v>9.4158999999999996E-3</v>
      </c>
      <c r="BO179" s="24">
        <v>-5.9088999999999999E-3</v>
      </c>
      <c r="BP179" s="24">
        <v>1.3239999999999999E-4</v>
      </c>
      <c r="BQ179" s="24">
        <v>1.5514200000000001E-2</v>
      </c>
      <c r="BR179" s="24">
        <v>2.3545E-2</v>
      </c>
      <c r="BS179" s="24">
        <v>-9.6899999999999997E-5</v>
      </c>
      <c r="BT179" s="24">
        <v>-3.3483800000000001E-2</v>
      </c>
      <c r="BU179" s="24">
        <v>-5.1880099999999998E-2</v>
      </c>
      <c r="BV179" s="24">
        <v>-6.2089800000000001E-2</v>
      </c>
      <c r="BW179" s="24">
        <v>-7.7849600000000005E-2</v>
      </c>
      <c r="BX179" s="24">
        <v>-5.7677699999999998E-2</v>
      </c>
      <c r="BY179" s="24">
        <v>-9.4580600000000001E-2</v>
      </c>
      <c r="BZ179" s="24">
        <v>-9.4102500000000006E-2</v>
      </c>
      <c r="CA179" s="24">
        <v>-8.9201000000000003E-2</v>
      </c>
      <c r="CB179" s="24">
        <v>-8.7492299999999995E-2</v>
      </c>
      <c r="CC179" s="24">
        <v>-7.9716999999999996E-2</v>
      </c>
      <c r="CD179" s="24">
        <v>-7.5999999999999998E-2</v>
      </c>
      <c r="CE179" s="24">
        <v>-7.8006699999999998E-2</v>
      </c>
      <c r="CF179" s="24">
        <v>-6.7607600000000004E-2</v>
      </c>
      <c r="CG179" s="24">
        <v>-6.6471299999999997E-2</v>
      </c>
      <c r="CH179" s="24">
        <v>-5.3889100000000002E-2</v>
      </c>
      <c r="CI179" s="24">
        <v>-5.7289999999999997E-3</v>
      </c>
      <c r="CJ179" s="24">
        <v>4.4386E-3</v>
      </c>
      <c r="CK179" s="24">
        <v>3.0328899999999999E-2</v>
      </c>
      <c r="CL179" s="24">
        <v>2.48734E-2</v>
      </c>
      <c r="CM179" s="24">
        <v>9.4004999999999991E-3</v>
      </c>
      <c r="CN179" s="24">
        <v>1.7552600000000002E-2</v>
      </c>
      <c r="CO179" s="24">
        <v>3.3414699999999999E-2</v>
      </c>
      <c r="CP179" s="24">
        <v>4.05955E-2</v>
      </c>
      <c r="CQ179" s="24">
        <v>1.3871400000000001E-2</v>
      </c>
      <c r="CR179" s="24">
        <v>-1.6402400000000001E-2</v>
      </c>
      <c r="CS179" s="24">
        <v>-3.3990100000000002E-2</v>
      </c>
      <c r="CT179" s="24">
        <v>-4.07497E-2</v>
      </c>
      <c r="CU179" s="24">
        <v>-6.0793399999999997E-2</v>
      </c>
      <c r="CV179" s="24">
        <v>-4.4168600000000002E-2</v>
      </c>
      <c r="CW179" s="24">
        <v>-7.9016100000000006E-2</v>
      </c>
      <c r="CX179" s="24">
        <v>-7.7615400000000001E-2</v>
      </c>
      <c r="CY179" s="24">
        <v>-6.6370299999999993E-2</v>
      </c>
      <c r="CZ179" s="24">
        <v>-6.3133499999999995E-2</v>
      </c>
      <c r="DA179" s="24">
        <v>-5.6656999999999999E-2</v>
      </c>
      <c r="DB179" s="24">
        <v>-5.6385999999999999E-2</v>
      </c>
      <c r="DC179" s="24">
        <v>-6.0734099999999999E-2</v>
      </c>
      <c r="DD179" s="24">
        <v>-4.8883999999999997E-2</v>
      </c>
      <c r="DE179" s="24">
        <v>-4.7162999999999997E-2</v>
      </c>
      <c r="DF179" s="24">
        <v>-3.3119500000000003E-2</v>
      </c>
      <c r="DG179" s="24">
        <v>1.2683699999999999E-2</v>
      </c>
      <c r="DH179" s="24">
        <v>1.8901000000000001E-2</v>
      </c>
      <c r="DI179" s="24">
        <v>4.6004499999999997E-2</v>
      </c>
      <c r="DJ179" s="24">
        <v>4.0330999999999999E-2</v>
      </c>
      <c r="DK179" s="24">
        <v>2.47099E-2</v>
      </c>
      <c r="DL179" s="24">
        <v>3.4972799999999998E-2</v>
      </c>
      <c r="DM179" s="24">
        <v>5.1315199999999998E-2</v>
      </c>
      <c r="DN179" s="24">
        <v>5.7646099999999999E-2</v>
      </c>
      <c r="DO179" s="24">
        <v>2.7839800000000001E-2</v>
      </c>
      <c r="DP179" s="24">
        <v>6.7889999999999997E-4</v>
      </c>
      <c r="DQ179" s="24">
        <v>-1.6100199999999999E-2</v>
      </c>
      <c r="DR179" s="24">
        <v>-1.94095E-2</v>
      </c>
      <c r="DS179" s="24">
        <v>-4.3737199999999997E-2</v>
      </c>
      <c r="DT179" s="24">
        <v>-3.0659499999999999E-2</v>
      </c>
      <c r="DU179" s="24">
        <v>-6.3451599999999997E-2</v>
      </c>
      <c r="DV179" s="24">
        <v>-6.1128399999999999E-2</v>
      </c>
      <c r="DW179" s="24">
        <v>-3.34063E-2</v>
      </c>
      <c r="DX179" s="24">
        <v>-2.7963200000000001E-2</v>
      </c>
      <c r="DY179" s="24">
        <v>-2.3362000000000001E-2</v>
      </c>
      <c r="DZ179" s="24">
        <v>-2.8066399999999998E-2</v>
      </c>
      <c r="EA179" s="24">
        <v>-3.5795300000000002E-2</v>
      </c>
      <c r="EB179" s="24">
        <v>-2.1850100000000001E-2</v>
      </c>
      <c r="EC179" s="24">
        <v>-1.9284900000000001E-2</v>
      </c>
      <c r="ED179" s="24">
        <v>-3.1315000000000002E-3</v>
      </c>
      <c r="EE179" s="24">
        <v>3.92688E-2</v>
      </c>
      <c r="EF179" s="24">
        <v>3.9782400000000002E-2</v>
      </c>
      <c r="EG179" s="24">
        <v>6.8637500000000004E-2</v>
      </c>
      <c r="EH179" s="24">
        <v>6.2649300000000005E-2</v>
      </c>
      <c r="EI179" s="24">
        <v>4.6814300000000003E-2</v>
      </c>
      <c r="EJ179" s="24">
        <v>6.0124799999999999E-2</v>
      </c>
      <c r="EK179" s="24">
        <v>7.7160599999999996E-2</v>
      </c>
      <c r="EL179" s="24">
        <v>8.2264299999999999E-2</v>
      </c>
      <c r="EM179" s="24">
        <v>4.8007899999999999E-2</v>
      </c>
      <c r="EN179" s="24">
        <v>2.5341599999999999E-2</v>
      </c>
      <c r="EO179" s="24">
        <v>9.7300000000000008E-3</v>
      </c>
      <c r="EP179" s="24">
        <v>1.1402300000000001E-2</v>
      </c>
      <c r="EQ179" s="24">
        <v>-1.9110700000000001E-2</v>
      </c>
      <c r="ER179" s="24">
        <v>-1.11544E-2</v>
      </c>
      <c r="ES179" s="24">
        <v>-4.0978800000000003E-2</v>
      </c>
      <c r="ET179" s="24">
        <v>-3.7323799999999997E-2</v>
      </c>
      <c r="EU179" s="24">
        <v>53.218910000000001</v>
      </c>
      <c r="EV179" s="24">
        <v>52.753909999999998</v>
      </c>
      <c r="EW179" s="24">
        <v>52.405059999999999</v>
      </c>
      <c r="EX179" s="24">
        <v>52.128810000000001</v>
      </c>
      <c r="EY179" s="24">
        <v>51.6828</v>
      </c>
      <c r="EZ179" s="24">
        <v>51.596049999999998</v>
      </c>
      <c r="FA179" s="24">
        <v>51.37677</v>
      </c>
      <c r="FB179" s="24">
        <v>51.420699999999997</v>
      </c>
      <c r="FC179" s="24">
        <v>54.11504</v>
      </c>
      <c r="FD179" s="24">
        <v>57.500369999999997</v>
      </c>
      <c r="FE179" s="24">
        <v>60.873420000000003</v>
      </c>
      <c r="FF179" s="24">
        <v>62.960540000000002</v>
      </c>
      <c r="FG179" s="24">
        <v>63.928150000000002</v>
      </c>
      <c r="FH179" s="24">
        <v>64.067019999999999</v>
      </c>
      <c r="FI179" s="24">
        <v>63.741619999999998</v>
      </c>
      <c r="FJ179" s="24">
        <v>63.264330000000001</v>
      </c>
      <c r="FK179" s="24">
        <v>62.628810000000001</v>
      </c>
      <c r="FL179" s="24">
        <v>60.737900000000003</v>
      </c>
      <c r="FM179" s="24">
        <v>58.458300000000001</v>
      </c>
      <c r="FN179" s="24">
        <v>57.14855</v>
      </c>
      <c r="FO179" s="24">
        <v>55.916600000000003</v>
      </c>
      <c r="FP179" s="24">
        <v>55.045789999999997</v>
      </c>
      <c r="FQ179" s="24">
        <v>54.370440000000002</v>
      </c>
      <c r="FR179" s="24">
        <v>53.863370000000003</v>
      </c>
      <c r="FS179" s="24">
        <v>0.52956179999999997</v>
      </c>
      <c r="FT179" s="24">
        <v>2.14144E-2</v>
      </c>
      <c r="FU179" s="24">
        <v>2.8179800000000001E-2</v>
      </c>
    </row>
    <row r="180" spans="1:177" x14ac:dyDescent="0.2">
      <c r="A180" s="14" t="s">
        <v>228</v>
      </c>
      <c r="B180" s="14" t="s">
        <v>199</v>
      </c>
      <c r="C180" s="14" t="s">
        <v>224</v>
      </c>
      <c r="D180" s="36" t="s">
        <v>239</v>
      </c>
      <c r="E180" s="25" t="s">
        <v>220</v>
      </c>
      <c r="F180" s="25">
        <v>449</v>
      </c>
      <c r="G180" s="24">
        <v>0.72925340000000005</v>
      </c>
      <c r="H180" s="24">
        <v>0.69703269999999995</v>
      </c>
      <c r="I180" s="24">
        <v>0.68166660000000001</v>
      </c>
      <c r="J180" s="24">
        <v>0.59849379999999996</v>
      </c>
      <c r="K180" s="24">
        <v>0.57147060000000005</v>
      </c>
      <c r="L180" s="24">
        <v>0.63081310000000002</v>
      </c>
      <c r="M180" s="24">
        <v>0.77179469999999994</v>
      </c>
      <c r="N180" s="24">
        <v>0.82971260000000002</v>
      </c>
      <c r="O180" s="24">
        <v>0.7869275</v>
      </c>
      <c r="P180" s="24">
        <v>0.74477530000000003</v>
      </c>
      <c r="Q180" s="24">
        <v>0.7145821</v>
      </c>
      <c r="R180" s="24">
        <v>0.69628380000000001</v>
      </c>
      <c r="S180" s="24">
        <v>0.72402160000000004</v>
      </c>
      <c r="T180" s="24">
        <v>0.70658279999999996</v>
      </c>
      <c r="U180" s="24">
        <v>0.71524290000000001</v>
      </c>
      <c r="V180" s="24">
        <v>0.72309049999999997</v>
      </c>
      <c r="W180" s="24">
        <v>0.75329029999999997</v>
      </c>
      <c r="X180" s="24">
        <v>0.93192799999999998</v>
      </c>
      <c r="Y180" s="24">
        <v>1.0932980000000001</v>
      </c>
      <c r="Z180" s="24">
        <v>1.120873</v>
      </c>
      <c r="AA180" s="24">
        <v>1.062961</v>
      </c>
      <c r="AB180" s="24">
        <v>1.000311</v>
      </c>
      <c r="AC180" s="24">
        <v>0.92751589999999995</v>
      </c>
      <c r="AD180" s="24">
        <v>0.83785430000000005</v>
      </c>
      <c r="AE180" s="24">
        <v>-0.2789816</v>
      </c>
      <c r="AF180" s="24">
        <v>-0.2712194</v>
      </c>
      <c r="AG180" s="24">
        <v>-0.2351946</v>
      </c>
      <c r="AH180" s="24">
        <v>-0.201707</v>
      </c>
      <c r="AI180" s="24">
        <v>-0.19208230000000001</v>
      </c>
      <c r="AJ180" s="24">
        <v>-0.20026389999999999</v>
      </c>
      <c r="AK180" s="24">
        <v>-0.1922084</v>
      </c>
      <c r="AL180" s="24">
        <v>-0.1872095</v>
      </c>
      <c r="AM180" s="24">
        <v>-0.1128016</v>
      </c>
      <c r="AN180" s="24">
        <v>-5.2330799999999997E-2</v>
      </c>
      <c r="AO180" s="24">
        <v>-2.6191200000000001E-2</v>
      </c>
      <c r="AP180" s="24">
        <v>-1.79852E-2</v>
      </c>
      <c r="AQ180" s="24">
        <v>-3.06377E-2</v>
      </c>
      <c r="AR180" s="24">
        <v>-1.8141299999999999E-2</v>
      </c>
      <c r="AS180" s="24">
        <v>-1.1629999999999999E-4</v>
      </c>
      <c r="AT180" s="24">
        <v>2.5985600000000001E-2</v>
      </c>
      <c r="AU180" s="24">
        <v>-1.91606E-2</v>
      </c>
      <c r="AV180" s="24">
        <v>-7.1504499999999999E-2</v>
      </c>
      <c r="AW180" s="24">
        <v>-0.1245719</v>
      </c>
      <c r="AX180" s="24">
        <v>-0.18222450000000001</v>
      </c>
      <c r="AY180" s="24">
        <v>-0.16060150000000001</v>
      </c>
      <c r="AZ180" s="24">
        <v>-0.1192959</v>
      </c>
      <c r="BA180" s="24">
        <v>-0.18280969999999999</v>
      </c>
      <c r="BB180" s="24">
        <v>-0.1973298</v>
      </c>
      <c r="BC180" s="24">
        <v>-0.2189728</v>
      </c>
      <c r="BD180" s="24">
        <v>-0.20593919999999999</v>
      </c>
      <c r="BE180" s="24">
        <v>-0.17456140000000001</v>
      </c>
      <c r="BF180" s="24">
        <v>-0.1516824</v>
      </c>
      <c r="BG180" s="24">
        <v>-0.1495495</v>
      </c>
      <c r="BH180" s="24">
        <v>-0.1554054</v>
      </c>
      <c r="BI180" s="24">
        <v>-0.14605879999999999</v>
      </c>
      <c r="BJ180" s="24">
        <v>-0.13698940000000001</v>
      </c>
      <c r="BK180" s="24">
        <v>-7.2719900000000004E-2</v>
      </c>
      <c r="BL180" s="24">
        <v>-2.04335E-2</v>
      </c>
      <c r="BM180" s="24">
        <v>9.8995999999999997E-3</v>
      </c>
      <c r="BN180" s="24">
        <v>1.8241E-2</v>
      </c>
      <c r="BO180" s="24">
        <v>5.0882000000000002E-3</v>
      </c>
      <c r="BP180" s="24">
        <v>2.41865E-2</v>
      </c>
      <c r="BQ180" s="24">
        <v>4.4486299999999999E-2</v>
      </c>
      <c r="BR180" s="24">
        <v>6.6634299999999994E-2</v>
      </c>
      <c r="BS180" s="24">
        <v>1.3041799999999999E-2</v>
      </c>
      <c r="BT180" s="24">
        <v>-2.81286E-2</v>
      </c>
      <c r="BU180" s="24">
        <v>-7.91264E-2</v>
      </c>
      <c r="BV180" s="24">
        <v>-0.1315991</v>
      </c>
      <c r="BW180" s="24">
        <v>-0.1218992</v>
      </c>
      <c r="BX180" s="24">
        <v>-9.3282599999999993E-2</v>
      </c>
      <c r="BY180" s="24">
        <v>-0.1476045</v>
      </c>
      <c r="BZ180" s="24">
        <v>-0.15728329999999999</v>
      </c>
      <c r="CA180" s="24">
        <v>-0.17741090000000001</v>
      </c>
      <c r="CB180" s="24">
        <v>-0.16072639999999999</v>
      </c>
      <c r="CC180" s="24">
        <v>-0.13256699999999999</v>
      </c>
      <c r="CD180" s="24">
        <v>-0.1170354</v>
      </c>
      <c r="CE180" s="24">
        <v>-0.1200914</v>
      </c>
      <c r="CF180" s="24">
        <v>-0.1243365</v>
      </c>
      <c r="CG180" s="24">
        <v>-0.11409569999999999</v>
      </c>
      <c r="CH180" s="24">
        <v>-0.1022071</v>
      </c>
      <c r="CI180" s="24">
        <v>-4.4959399999999997E-2</v>
      </c>
      <c r="CJ180" s="24">
        <v>1.6585E-3</v>
      </c>
      <c r="CK180" s="24">
        <v>3.4896000000000003E-2</v>
      </c>
      <c r="CL180" s="24">
        <v>4.33312E-2</v>
      </c>
      <c r="CM180" s="24">
        <v>2.9831799999999999E-2</v>
      </c>
      <c r="CN180" s="24">
        <v>5.3502599999999997E-2</v>
      </c>
      <c r="CO180" s="24">
        <v>7.5377899999999998E-2</v>
      </c>
      <c r="CP180" s="24">
        <v>9.4787499999999997E-2</v>
      </c>
      <c r="CQ180" s="24">
        <v>3.5345000000000001E-2</v>
      </c>
      <c r="CR180" s="24">
        <v>1.9134E-3</v>
      </c>
      <c r="CS180" s="24">
        <v>-4.7650900000000003E-2</v>
      </c>
      <c r="CT180" s="24">
        <v>-9.6535999999999997E-2</v>
      </c>
      <c r="CU180" s="24">
        <v>-9.5094200000000004E-2</v>
      </c>
      <c r="CV180" s="24">
        <v>-7.5265899999999997E-2</v>
      </c>
      <c r="CW180" s="24">
        <v>-0.12322139999999999</v>
      </c>
      <c r="CX180" s="24">
        <v>-0.1295472</v>
      </c>
      <c r="CY180" s="24">
        <v>-0.135849</v>
      </c>
      <c r="CZ180" s="24">
        <v>-0.11551359999999999</v>
      </c>
      <c r="DA180" s="24">
        <v>-9.0572600000000003E-2</v>
      </c>
      <c r="DB180" s="24">
        <v>-8.2388500000000003E-2</v>
      </c>
      <c r="DC180" s="24">
        <v>-9.0633400000000003E-2</v>
      </c>
      <c r="DD180" s="24">
        <v>-9.3267699999999995E-2</v>
      </c>
      <c r="DE180" s="24">
        <v>-8.2132700000000003E-2</v>
      </c>
      <c r="DF180" s="24">
        <v>-6.7424700000000004E-2</v>
      </c>
      <c r="DG180" s="24">
        <v>-1.71989E-2</v>
      </c>
      <c r="DH180" s="24">
        <v>2.3750500000000001E-2</v>
      </c>
      <c r="DI180" s="24">
        <v>5.9892399999999998E-2</v>
      </c>
      <c r="DJ180" s="24">
        <v>6.8421399999999993E-2</v>
      </c>
      <c r="DK180" s="24">
        <v>5.4575499999999999E-2</v>
      </c>
      <c r="DL180" s="24">
        <v>8.2818600000000006E-2</v>
      </c>
      <c r="DM180" s="24">
        <v>0.10626960000000001</v>
      </c>
      <c r="DN180" s="24">
        <v>0.1229407</v>
      </c>
      <c r="DO180" s="24">
        <v>5.76483E-2</v>
      </c>
      <c r="DP180" s="24">
        <v>3.1955400000000002E-2</v>
      </c>
      <c r="DQ180" s="24">
        <v>-1.6175499999999999E-2</v>
      </c>
      <c r="DR180" s="24">
        <v>-6.1473E-2</v>
      </c>
      <c r="DS180" s="24">
        <v>-6.8289199999999994E-2</v>
      </c>
      <c r="DT180" s="24">
        <v>-5.72492E-2</v>
      </c>
      <c r="DU180" s="24">
        <v>-9.8838300000000004E-2</v>
      </c>
      <c r="DV180" s="24">
        <v>-0.1018111</v>
      </c>
      <c r="DW180" s="24">
        <v>-7.5840199999999997E-2</v>
      </c>
      <c r="DX180" s="24">
        <v>-5.02335E-2</v>
      </c>
      <c r="DY180" s="24">
        <v>-2.9939400000000001E-2</v>
      </c>
      <c r="DZ180" s="24">
        <v>-3.2363900000000001E-2</v>
      </c>
      <c r="EA180" s="24">
        <v>-4.81006E-2</v>
      </c>
      <c r="EB180" s="24">
        <v>-4.8409199999999999E-2</v>
      </c>
      <c r="EC180" s="24">
        <v>-3.5983099999999997E-2</v>
      </c>
      <c r="ED180" s="24">
        <v>-1.72046E-2</v>
      </c>
      <c r="EE180" s="24">
        <v>2.2882900000000001E-2</v>
      </c>
      <c r="EF180" s="24">
        <v>5.5647799999999997E-2</v>
      </c>
      <c r="EG180" s="24">
        <v>9.5983299999999994E-2</v>
      </c>
      <c r="EH180" s="24">
        <v>0.10464759999999999</v>
      </c>
      <c r="EI180" s="24">
        <v>9.0301400000000004E-2</v>
      </c>
      <c r="EJ180" s="24">
        <v>0.12514639999999999</v>
      </c>
      <c r="EK180" s="24">
        <v>0.15087220000000001</v>
      </c>
      <c r="EL180" s="24">
        <v>0.1635895</v>
      </c>
      <c r="EM180" s="24">
        <v>8.9850600000000003E-2</v>
      </c>
      <c r="EN180" s="24">
        <v>7.5331300000000004E-2</v>
      </c>
      <c r="EO180" s="24">
        <v>2.9270000000000001E-2</v>
      </c>
      <c r="EP180" s="24">
        <v>-1.08475E-2</v>
      </c>
      <c r="EQ180" s="24">
        <v>-2.9586999999999999E-2</v>
      </c>
      <c r="ER180" s="24">
        <v>-3.12359E-2</v>
      </c>
      <c r="ES180" s="24">
        <v>-6.3633099999999998E-2</v>
      </c>
      <c r="ET180" s="24">
        <v>-6.1764600000000003E-2</v>
      </c>
      <c r="EU180" s="24">
        <v>54.249630000000003</v>
      </c>
      <c r="EV180" s="24">
        <v>53.918979999999998</v>
      </c>
      <c r="EW180" s="24">
        <v>53.511679999999998</v>
      </c>
      <c r="EX180" s="24">
        <v>53.239409999999999</v>
      </c>
      <c r="EY180" s="24">
        <v>52.881749999999997</v>
      </c>
      <c r="EZ180" s="24">
        <v>52.796349999999997</v>
      </c>
      <c r="FA180" s="24">
        <v>52.485399999999998</v>
      </c>
      <c r="FB180" s="24">
        <v>52.577370000000002</v>
      </c>
      <c r="FC180" s="24">
        <v>55.124090000000002</v>
      </c>
      <c r="FD180" s="24">
        <v>58.254750000000001</v>
      </c>
      <c r="FE180" s="24">
        <v>61.301459999999999</v>
      </c>
      <c r="FF180" s="24">
        <v>63.118980000000001</v>
      </c>
      <c r="FG180" s="24">
        <v>63.968609999999998</v>
      </c>
      <c r="FH180" s="24">
        <v>63.950360000000003</v>
      </c>
      <c r="FI180" s="24">
        <v>63.448909999999998</v>
      </c>
      <c r="FJ180" s="24">
        <v>63.091970000000003</v>
      </c>
      <c r="FK180" s="24">
        <v>62.59854</v>
      </c>
      <c r="FL180" s="24">
        <v>60.79927</v>
      </c>
      <c r="FM180" s="24">
        <v>58.721899999999998</v>
      </c>
      <c r="FN180" s="24">
        <v>57.588320000000003</v>
      </c>
      <c r="FO180" s="24">
        <v>56.517519999999998</v>
      </c>
      <c r="FP180" s="24">
        <v>55.832850000000001</v>
      </c>
      <c r="FQ180" s="24">
        <v>55.25985</v>
      </c>
      <c r="FR180" s="24">
        <v>54.864960000000004</v>
      </c>
      <c r="FS180" s="24">
        <v>0.86042050000000003</v>
      </c>
      <c r="FT180" s="24">
        <v>3.28156E-2</v>
      </c>
      <c r="FU180" s="24">
        <v>4.8244299999999997E-2</v>
      </c>
    </row>
    <row r="181" spans="1:177" x14ac:dyDescent="0.2">
      <c r="A181" s="14" t="s">
        <v>228</v>
      </c>
      <c r="B181" s="14" t="s">
        <v>199</v>
      </c>
      <c r="C181" s="14" t="s">
        <v>224</v>
      </c>
      <c r="D181" s="36" t="s">
        <v>239</v>
      </c>
      <c r="E181" s="25" t="s">
        <v>221</v>
      </c>
      <c r="F181" s="25">
        <v>346</v>
      </c>
      <c r="G181" s="24">
        <v>0.53015659999999998</v>
      </c>
      <c r="H181" s="24">
        <v>0.470192</v>
      </c>
      <c r="I181" s="24">
        <v>0.44071189999999999</v>
      </c>
      <c r="J181" s="24">
        <v>0.4313669</v>
      </c>
      <c r="K181" s="24">
        <v>0.46208979999999999</v>
      </c>
      <c r="L181" s="24">
        <v>0.54842869999999999</v>
      </c>
      <c r="M181" s="24">
        <v>0.76024460000000005</v>
      </c>
      <c r="N181" s="24">
        <v>0.73938999999999999</v>
      </c>
      <c r="O181" s="24">
        <v>0.63345240000000003</v>
      </c>
      <c r="P181" s="24">
        <v>0.63276379999999999</v>
      </c>
      <c r="Q181" s="24">
        <v>0.56912169999999995</v>
      </c>
      <c r="R181" s="24">
        <v>0.54101220000000005</v>
      </c>
      <c r="S181" s="24">
        <v>0.51371060000000002</v>
      </c>
      <c r="T181" s="24">
        <v>0.51443689999999997</v>
      </c>
      <c r="U181" s="24">
        <v>0.544852</v>
      </c>
      <c r="V181" s="24">
        <v>0.60388730000000002</v>
      </c>
      <c r="W181" s="24">
        <v>0.65258360000000004</v>
      </c>
      <c r="X181" s="24">
        <v>0.79928710000000003</v>
      </c>
      <c r="Y181" s="24">
        <v>0.9540478</v>
      </c>
      <c r="Z181" s="24">
        <v>1.041039</v>
      </c>
      <c r="AA181" s="24">
        <v>0.99346199999999996</v>
      </c>
      <c r="AB181" s="24">
        <v>0.93105910000000003</v>
      </c>
      <c r="AC181" s="24">
        <v>0.78315440000000003</v>
      </c>
      <c r="AD181" s="24">
        <v>0.66147370000000005</v>
      </c>
      <c r="AE181" s="24">
        <v>-5.30874E-2</v>
      </c>
      <c r="AF181" s="24">
        <v>-6.4524100000000001E-2</v>
      </c>
      <c r="AG181" s="24">
        <v>-7.8277399999999997E-2</v>
      </c>
      <c r="AH181" s="24">
        <v>-8.4077200000000005E-2</v>
      </c>
      <c r="AI181" s="24">
        <v>-8.2911200000000004E-2</v>
      </c>
      <c r="AJ181" s="24">
        <v>-6.6231499999999999E-2</v>
      </c>
      <c r="AK181" s="24">
        <v>-7.0571999999999996E-2</v>
      </c>
      <c r="AL181" s="24">
        <v>-5.9791200000000003E-2</v>
      </c>
      <c r="AM181" s="24">
        <v>-2.34106E-2</v>
      </c>
      <c r="AN181" s="24">
        <v>-3.7666600000000001E-2</v>
      </c>
      <c r="AO181" s="24">
        <v>-1.79215E-2</v>
      </c>
      <c r="AP181" s="24">
        <v>-3.48218E-2</v>
      </c>
      <c r="AQ181" s="24">
        <v>-5.1057699999999998E-2</v>
      </c>
      <c r="AR181" s="24">
        <v>-6.1105899999999998E-2</v>
      </c>
      <c r="AS181" s="24">
        <v>-5.1338099999999998E-2</v>
      </c>
      <c r="AT181" s="24">
        <v>-6.1234400000000001E-2</v>
      </c>
      <c r="AU181" s="24">
        <v>-4.8540199999999999E-2</v>
      </c>
      <c r="AV181" s="24">
        <v>-7.6444499999999999E-2</v>
      </c>
      <c r="AW181" s="24">
        <v>-6.3065300000000005E-2</v>
      </c>
      <c r="AX181" s="24">
        <v>-4.3728900000000001E-2</v>
      </c>
      <c r="AY181" s="24">
        <v>-7.5160599999999994E-2</v>
      </c>
      <c r="AZ181" s="24">
        <v>-6.0376300000000001E-2</v>
      </c>
      <c r="BA181" s="24">
        <v>-8.19212E-2</v>
      </c>
      <c r="BB181" s="24">
        <v>-6.9561600000000001E-2</v>
      </c>
      <c r="BC181" s="24">
        <v>-2.7397100000000001E-2</v>
      </c>
      <c r="BD181" s="24">
        <v>-4.0226699999999997E-2</v>
      </c>
      <c r="BE181" s="24">
        <v>-5.3064800000000002E-2</v>
      </c>
      <c r="BF181" s="24">
        <v>-5.8941199999999999E-2</v>
      </c>
      <c r="BG181" s="24">
        <v>-5.7877600000000001E-2</v>
      </c>
      <c r="BH181" s="24">
        <v>-3.6359900000000001E-2</v>
      </c>
      <c r="BI181" s="24">
        <v>-3.9907100000000001E-2</v>
      </c>
      <c r="BJ181" s="24">
        <v>-2.7576300000000002E-2</v>
      </c>
      <c r="BK181" s="24">
        <v>1.11789E-2</v>
      </c>
      <c r="BL181" s="24">
        <v>-1.0792299999999999E-2</v>
      </c>
      <c r="BM181" s="24">
        <v>9.4409999999999997E-3</v>
      </c>
      <c r="BN181" s="24">
        <v>-8.8987000000000007E-3</v>
      </c>
      <c r="BO181" s="24">
        <v>-2.5331099999999999E-2</v>
      </c>
      <c r="BP181" s="24">
        <v>-3.4555799999999998E-2</v>
      </c>
      <c r="BQ181" s="24">
        <v>-2.54583E-2</v>
      </c>
      <c r="BR181" s="24">
        <v>-3.3767999999999999E-2</v>
      </c>
      <c r="BS181" s="24">
        <v>-2.4138400000000001E-2</v>
      </c>
      <c r="BT181" s="24">
        <v>-5.3450699999999997E-2</v>
      </c>
      <c r="BU181" s="24">
        <v>-3.9264199999999999E-2</v>
      </c>
      <c r="BV181" s="24">
        <v>-8.1864999999999993E-3</v>
      </c>
      <c r="BW181" s="24">
        <v>-4.5161199999999999E-2</v>
      </c>
      <c r="BX181" s="24">
        <v>-3.1680300000000002E-2</v>
      </c>
      <c r="BY181" s="24">
        <v>-5.4484299999999999E-2</v>
      </c>
      <c r="BZ181" s="24">
        <v>-4.4534200000000003E-2</v>
      </c>
      <c r="CA181" s="24">
        <v>-9.6039999999999997E-3</v>
      </c>
      <c r="CB181" s="24">
        <v>-2.33984E-2</v>
      </c>
      <c r="CC181" s="24">
        <v>-3.5602700000000001E-2</v>
      </c>
      <c r="CD181" s="24">
        <v>-4.1531999999999999E-2</v>
      </c>
      <c r="CE181" s="24">
        <v>-4.0539400000000003E-2</v>
      </c>
      <c r="CF181" s="24">
        <v>-1.5670900000000001E-2</v>
      </c>
      <c r="CG181" s="24">
        <v>-1.8668799999999999E-2</v>
      </c>
      <c r="CH181" s="24">
        <v>-5.2643000000000004E-3</v>
      </c>
      <c r="CI181" s="24">
        <v>3.51355E-2</v>
      </c>
      <c r="CJ181" s="24">
        <v>7.8207999999999993E-3</v>
      </c>
      <c r="CK181" s="24">
        <v>2.8392199999999999E-2</v>
      </c>
      <c r="CL181" s="24">
        <v>9.0556000000000005E-3</v>
      </c>
      <c r="CM181" s="24">
        <v>-7.5129000000000003E-3</v>
      </c>
      <c r="CN181" s="24">
        <v>-1.61672E-2</v>
      </c>
      <c r="CO181" s="24">
        <v>-7.5341000000000002E-3</v>
      </c>
      <c r="CP181" s="24">
        <v>-1.47449E-2</v>
      </c>
      <c r="CQ181" s="24">
        <v>-7.2379000000000002E-3</v>
      </c>
      <c r="CR181" s="24">
        <v>-3.7525200000000002E-2</v>
      </c>
      <c r="CS181" s="24">
        <v>-2.27797E-2</v>
      </c>
      <c r="CT181" s="24">
        <v>1.643E-2</v>
      </c>
      <c r="CU181" s="24">
        <v>-2.4383700000000001E-2</v>
      </c>
      <c r="CV181" s="24">
        <v>-1.1805599999999999E-2</v>
      </c>
      <c r="CW181" s="24">
        <v>-3.5481600000000002E-2</v>
      </c>
      <c r="CX181" s="24">
        <v>-2.72003E-2</v>
      </c>
      <c r="CY181" s="24">
        <v>8.1890000000000001E-3</v>
      </c>
      <c r="CZ181" s="24">
        <v>-6.5700999999999997E-3</v>
      </c>
      <c r="DA181" s="24">
        <v>-1.81405E-2</v>
      </c>
      <c r="DB181" s="24">
        <v>-2.4122899999999999E-2</v>
      </c>
      <c r="DC181" s="24">
        <v>-2.3201200000000002E-2</v>
      </c>
      <c r="DD181" s="24">
        <v>5.0181000000000002E-3</v>
      </c>
      <c r="DE181" s="24">
        <v>2.5696E-3</v>
      </c>
      <c r="DF181" s="24">
        <v>1.7047699999999999E-2</v>
      </c>
      <c r="DG181" s="24">
        <v>5.9092100000000002E-2</v>
      </c>
      <c r="DH181" s="24">
        <v>2.64338E-2</v>
      </c>
      <c r="DI181" s="24">
        <v>4.7343400000000001E-2</v>
      </c>
      <c r="DJ181" s="24">
        <v>2.70098E-2</v>
      </c>
      <c r="DK181" s="24">
        <v>1.03053E-2</v>
      </c>
      <c r="DL181" s="24">
        <v>2.2212999999999998E-3</v>
      </c>
      <c r="DM181" s="24">
        <v>1.03902E-2</v>
      </c>
      <c r="DN181" s="24">
        <v>4.2782999999999996E-3</v>
      </c>
      <c r="DO181" s="24">
        <v>9.6626999999999998E-3</v>
      </c>
      <c r="DP181" s="24">
        <v>-2.1599699999999999E-2</v>
      </c>
      <c r="DQ181" s="24">
        <v>-6.2951999999999999E-3</v>
      </c>
      <c r="DR181" s="24">
        <v>4.1046600000000003E-2</v>
      </c>
      <c r="DS181" s="24">
        <v>-3.6061999999999999E-3</v>
      </c>
      <c r="DT181" s="24">
        <v>8.0690999999999992E-3</v>
      </c>
      <c r="DU181" s="24">
        <v>-1.6479000000000001E-2</v>
      </c>
      <c r="DV181" s="24">
        <v>-9.8664000000000009E-3</v>
      </c>
      <c r="DW181" s="24">
        <v>3.3879399999999997E-2</v>
      </c>
      <c r="DX181" s="24">
        <v>1.7727300000000001E-2</v>
      </c>
      <c r="DY181" s="24">
        <v>7.0720999999999996E-3</v>
      </c>
      <c r="DZ181" s="24">
        <v>1.0131000000000001E-3</v>
      </c>
      <c r="EA181" s="24">
        <v>1.8324000000000001E-3</v>
      </c>
      <c r="EB181" s="24">
        <v>3.4889700000000003E-2</v>
      </c>
      <c r="EC181" s="24">
        <v>3.3234399999999997E-2</v>
      </c>
      <c r="ED181" s="24">
        <v>4.9262599999999997E-2</v>
      </c>
      <c r="EE181" s="24">
        <v>9.3681600000000004E-2</v>
      </c>
      <c r="EF181" s="24">
        <v>5.3308099999999997E-2</v>
      </c>
      <c r="EG181" s="24">
        <v>7.4705900000000006E-2</v>
      </c>
      <c r="EH181" s="24">
        <v>5.2932899999999998E-2</v>
      </c>
      <c r="EI181" s="24">
        <v>3.6032000000000002E-2</v>
      </c>
      <c r="EJ181" s="24">
        <v>2.8771499999999998E-2</v>
      </c>
      <c r="EK181" s="24">
        <v>3.6269900000000001E-2</v>
      </c>
      <c r="EL181" s="24">
        <v>3.1744700000000001E-2</v>
      </c>
      <c r="EM181" s="24">
        <v>3.4064499999999998E-2</v>
      </c>
      <c r="EN181" s="24">
        <v>1.3942E-3</v>
      </c>
      <c r="EO181" s="24">
        <v>1.7505900000000001E-2</v>
      </c>
      <c r="EP181" s="24">
        <v>7.6589000000000004E-2</v>
      </c>
      <c r="EQ181" s="24">
        <v>2.6393099999999999E-2</v>
      </c>
      <c r="ER181" s="24">
        <v>3.6765100000000002E-2</v>
      </c>
      <c r="ES181" s="24">
        <v>1.09579E-2</v>
      </c>
      <c r="ET181" s="24">
        <v>1.5161000000000001E-2</v>
      </c>
      <c r="EU181" s="24">
        <v>52.145899999999997</v>
      </c>
      <c r="EV181" s="24">
        <v>51.541029999999999</v>
      </c>
      <c r="EW181" s="24">
        <v>51.253039999999999</v>
      </c>
      <c r="EX181" s="24">
        <v>50.972639999999998</v>
      </c>
      <c r="EY181" s="24">
        <v>50.434649999999998</v>
      </c>
      <c r="EZ181" s="24">
        <v>50.346499999999999</v>
      </c>
      <c r="FA181" s="24">
        <v>50.222639999999998</v>
      </c>
      <c r="FB181" s="24">
        <v>50.216560000000001</v>
      </c>
      <c r="FC181" s="24">
        <v>53.064590000000003</v>
      </c>
      <c r="FD181" s="24">
        <v>56.715049999999998</v>
      </c>
      <c r="FE181" s="24">
        <v>60.427810000000001</v>
      </c>
      <c r="FF181" s="24">
        <v>62.795589999999997</v>
      </c>
      <c r="FG181" s="24">
        <v>63.886020000000002</v>
      </c>
      <c r="FH181" s="24">
        <v>64.188450000000003</v>
      </c>
      <c r="FI181" s="24">
        <v>64.046360000000007</v>
      </c>
      <c r="FJ181" s="24">
        <v>63.443770000000001</v>
      </c>
      <c r="FK181" s="24">
        <v>62.660339999999998</v>
      </c>
      <c r="FL181" s="24">
        <v>60.674010000000003</v>
      </c>
      <c r="FM181" s="24">
        <v>58.183889999999998</v>
      </c>
      <c r="FN181" s="24">
        <v>56.690730000000002</v>
      </c>
      <c r="FO181" s="24">
        <v>55.291029999999999</v>
      </c>
      <c r="FP181" s="24">
        <v>54.226439999999997</v>
      </c>
      <c r="FQ181" s="24">
        <v>53.44453</v>
      </c>
      <c r="FR181" s="24">
        <v>52.82067</v>
      </c>
      <c r="FS181" s="24">
        <v>0.60373030000000005</v>
      </c>
      <c r="FT181" s="24">
        <v>2.7205900000000002E-2</v>
      </c>
      <c r="FU181" s="24">
        <v>2.8687799999999999E-2</v>
      </c>
    </row>
    <row r="182" spans="1:177" x14ac:dyDescent="0.2">
      <c r="A182" s="14" t="s">
        <v>228</v>
      </c>
      <c r="B182" s="14" t="s">
        <v>199</v>
      </c>
      <c r="C182" s="14" t="s">
        <v>224</v>
      </c>
      <c r="D182" s="36" t="s">
        <v>240</v>
      </c>
      <c r="E182" s="25" t="s">
        <v>219</v>
      </c>
      <c r="F182" s="25">
        <v>755</v>
      </c>
      <c r="G182" s="24">
        <v>0.69999929999999999</v>
      </c>
      <c r="H182" s="24">
        <v>0.63161440000000002</v>
      </c>
      <c r="I182" s="24">
        <v>0.60345850000000001</v>
      </c>
      <c r="J182" s="24">
        <v>0.57061119999999999</v>
      </c>
      <c r="K182" s="24">
        <v>0.57841410000000004</v>
      </c>
      <c r="L182" s="24">
        <v>0.64476869999999997</v>
      </c>
      <c r="M182" s="24">
        <v>0.81218360000000001</v>
      </c>
      <c r="N182" s="24">
        <v>0.8874438</v>
      </c>
      <c r="O182" s="24">
        <v>0.81680229999999998</v>
      </c>
      <c r="P182" s="24">
        <v>0.77444919999999995</v>
      </c>
      <c r="Q182" s="24">
        <v>0.74049659999999995</v>
      </c>
      <c r="R182" s="24">
        <v>0.7195049</v>
      </c>
      <c r="S182" s="24">
        <v>0.71109270000000002</v>
      </c>
      <c r="T182" s="24">
        <v>0.72397509999999998</v>
      </c>
      <c r="U182" s="24">
        <v>0.74707630000000003</v>
      </c>
      <c r="V182" s="24">
        <v>0.73838119999999996</v>
      </c>
      <c r="W182" s="24">
        <v>0.8153762</v>
      </c>
      <c r="X182" s="24">
        <v>1.053858</v>
      </c>
      <c r="Y182" s="24">
        <v>1.190491</v>
      </c>
      <c r="Z182" s="24">
        <v>1.242691</v>
      </c>
      <c r="AA182" s="24">
        <v>1.1698200000000001</v>
      </c>
      <c r="AB182" s="24">
        <v>1.0774109999999999</v>
      </c>
      <c r="AC182" s="24">
        <v>0.9459803</v>
      </c>
      <c r="AD182" s="24">
        <v>0.82788799999999996</v>
      </c>
      <c r="AE182" s="24">
        <v>-0.15371029999999999</v>
      </c>
      <c r="AF182" s="24">
        <v>-0.1529008</v>
      </c>
      <c r="AG182" s="24">
        <v>-0.14090649999999999</v>
      </c>
      <c r="AH182" s="24">
        <v>-0.13122610000000001</v>
      </c>
      <c r="AI182" s="24">
        <v>-0.12881629999999999</v>
      </c>
      <c r="AJ182" s="24">
        <v>-0.1191512</v>
      </c>
      <c r="AK182" s="24">
        <v>-0.117573</v>
      </c>
      <c r="AL182" s="24">
        <v>-0.1115801</v>
      </c>
      <c r="AM182" s="24">
        <v>-5.1572699999999999E-2</v>
      </c>
      <c r="AN182" s="24">
        <v>-3.0359500000000001E-2</v>
      </c>
      <c r="AO182" s="24">
        <v>-3.3229000000000002E-3</v>
      </c>
      <c r="AP182" s="24">
        <v>-8.8424999999999997E-3</v>
      </c>
      <c r="AQ182" s="24">
        <v>-2.66121E-2</v>
      </c>
      <c r="AR182" s="24">
        <v>-2.1761200000000001E-2</v>
      </c>
      <c r="AS182" s="24">
        <v>-4.1479999999999998E-3</v>
      </c>
      <c r="AT182" s="24">
        <v>3.4634000000000002E-3</v>
      </c>
      <c r="AU182" s="24">
        <v>-1.8055499999999999E-2</v>
      </c>
      <c r="AV182" s="24">
        <v>-6.1659800000000001E-2</v>
      </c>
      <c r="AW182" s="24">
        <v>-8.3138699999999996E-2</v>
      </c>
      <c r="AX182" s="24">
        <v>-9.8945000000000005E-2</v>
      </c>
      <c r="AY182" s="24">
        <v>-0.1108249</v>
      </c>
      <c r="AZ182" s="24">
        <v>-8.2257200000000003E-2</v>
      </c>
      <c r="BA182" s="24">
        <v>-0.1251553</v>
      </c>
      <c r="BB182" s="24">
        <v>-0.12560080000000001</v>
      </c>
      <c r="BC182" s="24">
        <v>-0.1207463</v>
      </c>
      <c r="BD182" s="24">
        <v>-0.1177305</v>
      </c>
      <c r="BE182" s="24">
        <v>-0.1076115</v>
      </c>
      <c r="BF182" s="24">
        <v>-0.1029065</v>
      </c>
      <c r="BG182" s="24">
        <v>-0.1038775</v>
      </c>
      <c r="BH182" s="24">
        <v>-9.2117400000000002E-2</v>
      </c>
      <c r="BI182" s="24">
        <v>-8.9694899999999994E-2</v>
      </c>
      <c r="BJ182" s="24">
        <v>-8.1592100000000001E-2</v>
      </c>
      <c r="BK182" s="24">
        <v>-2.4987599999999999E-2</v>
      </c>
      <c r="BL182" s="24">
        <v>-9.4780999999999997E-3</v>
      </c>
      <c r="BM182" s="24">
        <v>1.93101E-2</v>
      </c>
      <c r="BN182" s="24">
        <v>1.34758E-2</v>
      </c>
      <c r="BO182" s="24">
        <v>-4.5076999999999999E-3</v>
      </c>
      <c r="BP182" s="24">
        <v>3.3907999999999998E-3</v>
      </c>
      <c r="BQ182" s="24">
        <v>2.1697399999999999E-2</v>
      </c>
      <c r="BR182" s="24">
        <v>2.8081600000000002E-2</v>
      </c>
      <c r="BS182" s="24">
        <v>2.1126999999999999E-3</v>
      </c>
      <c r="BT182" s="24">
        <v>-3.6997000000000002E-2</v>
      </c>
      <c r="BU182" s="24">
        <v>-5.7308499999999998E-2</v>
      </c>
      <c r="BV182" s="24">
        <v>-6.8133200000000005E-2</v>
      </c>
      <c r="BW182" s="24">
        <v>-8.6198399999999994E-2</v>
      </c>
      <c r="BX182" s="24">
        <v>-6.2752100000000005E-2</v>
      </c>
      <c r="BY182" s="24">
        <v>-0.1026826</v>
      </c>
      <c r="BZ182" s="24">
        <v>-0.1017962</v>
      </c>
      <c r="CA182" s="24">
        <v>-9.7915500000000003E-2</v>
      </c>
      <c r="CB182" s="24">
        <v>-9.3371700000000002E-2</v>
      </c>
      <c r="CC182" s="24">
        <v>-8.4551500000000002E-2</v>
      </c>
      <c r="CD182" s="24">
        <v>-8.3292500000000005E-2</v>
      </c>
      <c r="CE182" s="24">
        <v>-8.6605000000000001E-2</v>
      </c>
      <c r="CF182" s="24">
        <v>-7.3393799999999995E-2</v>
      </c>
      <c r="CG182" s="24">
        <v>-7.0386599999999994E-2</v>
      </c>
      <c r="CH182" s="24">
        <v>-6.0822500000000002E-2</v>
      </c>
      <c r="CI182" s="24">
        <v>-6.5748999999999998E-3</v>
      </c>
      <c r="CJ182" s="24">
        <v>4.9842999999999997E-3</v>
      </c>
      <c r="CK182" s="24">
        <v>3.4985700000000002E-2</v>
      </c>
      <c r="CL182" s="24">
        <v>2.8933299999999999E-2</v>
      </c>
      <c r="CM182" s="24">
        <v>1.0801699999999999E-2</v>
      </c>
      <c r="CN182" s="24">
        <v>2.0811E-2</v>
      </c>
      <c r="CO182" s="24">
        <v>3.9597899999999998E-2</v>
      </c>
      <c r="CP182" s="24">
        <v>4.5132199999999997E-2</v>
      </c>
      <c r="CQ182" s="24">
        <v>1.6081000000000002E-2</v>
      </c>
      <c r="CR182" s="24">
        <v>-1.9915700000000001E-2</v>
      </c>
      <c r="CS182" s="24">
        <v>-3.9418599999999998E-2</v>
      </c>
      <c r="CT182" s="24">
        <v>-4.6793000000000001E-2</v>
      </c>
      <c r="CU182" s="24">
        <v>-6.9142200000000001E-2</v>
      </c>
      <c r="CV182" s="24">
        <v>-4.9243000000000002E-2</v>
      </c>
      <c r="CW182" s="24">
        <v>-8.7118100000000004E-2</v>
      </c>
      <c r="CX182" s="24">
        <v>-8.5309099999999999E-2</v>
      </c>
      <c r="CY182" s="24">
        <v>-7.5084799999999993E-2</v>
      </c>
      <c r="CZ182" s="24">
        <v>-6.9012900000000002E-2</v>
      </c>
      <c r="DA182" s="24">
        <v>-6.1491499999999998E-2</v>
      </c>
      <c r="DB182" s="24">
        <v>-6.3678399999999996E-2</v>
      </c>
      <c r="DC182" s="24">
        <v>-6.9332400000000002E-2</v>
      </c>
      <c r="DD182" s="24">
        <v>-5.4670200000000002E-2</v>
      </c>
      <c r="DE182" s="24">
        <v>-5.10783E-2</v>
      </c>
      <c r="DF182" s="24">
        <v>-4.0052999999999998E-2</v>
      </c>
      <c r="DG182" s="24">
        <v>1.18379E-2</v>
      </c>
      <c r="DH182" s="24">
        <v>1.9446700000000001E-2</v>
      </c>
      <c r="DI182" s="24">
        <v>5.0661200000000003E-2</v>
      </c>
      <c r="DJ182" s="24">
        <v>4.4390899999999997E-2</v>
      </c>
      <c r="DK182" s="24">
        <v>2.6111200000000001E-2</v>
      </c>
      <c r="DL182" s="24">
        <v>3.8231099999999997E-2</v>
      </c>
      <c r="DM182" s="24">
        <v>5.7498399999999998E-2</v>
      </c>
      <c r="DN182" s="24">
        <v>6.21827E-2</v>
      </c>
      <c r="DO182" s="24">
        <v>3.00494E-2</v>
      </c>
      <c r="DP182" s="24">
        <v>-2.8343999999999999E-3</v>
      </c>
      <c r="DQ182" s="24">
        <v>-2.1528700000000001E-2</v>
      </c>
      <c r="DR182" s="24">
        <v>-2.5452800000000001E-2</v>
      </c>
      <c r="DS182" s="24">
        <v>-5.2086E-2</v>
      </c>
      <c r="DT182" s="24">
        <v>-3.5733800000000003E-2</v>
      </c>
      <c r="DU182" s="24">
        <v>-7.1553599999999995E-2</v>
      </c>
      <c r="DV182" s="24">
        <v>-6.8822099999999997E-2</v>
      </c>
      <c r="DW182" s="24">
        <v>-4.21208E-2</v>
      </c>
      <c r="DX182" s="24">
        <v>-3.38426E-2</v>
      </c>
      <c r="DY182" s="24">
        <v>-2.8196499999999999E-2</v>
      </c>
      <c r="DZ182" s="24">
        <v>-3.5358899999999999E-2</v>
      </c>
      <c r="EA182" s="24">
        <v>-4.4393599999999998E-2</v>
      </c>
      <c r="EB182" s="24">
        <v>-2.7636299999999999E-2</v>
      </c>
      <c r="EC182" s="24">
        <v>-2.3200200000000001E-2</v>
      </c>
      <c r="ED182" s="24">
        <v>-1.0064999999999999E-2</v>
      </c>
      <c r="EE182" s="24">
        <v>3.8422900000000003E-2</v>
      </c>
      <c r="EF182" s="24">
        <v>4.0328099999999999E-2</v>
      </c>
      <c r="EG182" s="24">
        <v>7.3294200000000004E-2</v>
      </c>
      <c r="EH182" s="24">
        <v>6.6709199999999996E-2</v>
      </c>
      <c r="EI182" s="24">
        <v>4.8215500000000001E-2</v>
      </c>
      <c r="EJ182" s="24">
        <v>6.3383099999999998E-2</v>
      </c>
      <c r="EK182" s="24">
        <v>8.3343899999999999E-2</v>
      </c>
      <c r="EL182" s="24">
        <v>8.68009E-2</v>
      </c>
      <c r="EM182" s="24">
        <v>5.0217499999999998E-2</v>
      </c>
      <c r="EN182" s="24">
        <v>2.1828400000000001E-2</v>
      </c>
      <c r="EO182" s="24">
        <v>4.3016E-3</v>
      </c>
      <c r="EP182" s="24">
        <v>5.359E-3</v>
      </c>
      <c r="EQ182" s="24">
        <v>-2.7459600000000001E-2</v>
      </c>
      <c r="ER182" s="24">
        <v>-1.6228800000000002E-2</v>
      </c>
      <c r="ES182" s="24">
        <v>-4.9080800000000001E-2</v>
      </c>
      <c r="ET182" s="24">
        <v>-4.5017500000000002E-2</v>
      </c>
      <c r="EU182" s="24">
        <v>51.552129999999998</v>
      </c>
      <c r="EV182" s="24">
        <v>51.033250000000002</v>
      </c>
      <c r="EW182" s="24">
        <v>50.616210000000002</v>
      </c>
      <c r="EX182" s="24">
        <v>50.379629999999999</v>
      </c>
      <c r="EY182" s="24">
        <v>50.006230000000002</v>
      </c>
      <c r="EZ182" s="24">
        <v>49.649459999999998</v>
      </c>
      <c r="FA182" s="24">
        <v>49.379980000000003</v>
      </c>
      <c r="FB182" s="24">
        <v>49.541049999999998</v>
      </c>
      <c r="FC182" s="24">
        <v>51.354349999999997</v>
      </c>
      <c r="FD182" s="24">
        <v>54.21302</v>
      </c>
      <c r="FE182" s="24">
        <v>56.890540000000001</v>
      </c>
      <c r="FF182" s="24">
        <v>58.937309999999997</v>
      </c>
      <c r="FG182" s="24">
        <v>59.846899999999998</v>
      </c>
      <c r="FH182" s="24">
        <v>60.436790000000002</v>
      </c>
      <c r="FI182" s="24">
        <v>60.748869999999997</v>
      </c>
      <c r="FJ182" s="24">
        <v>60.191549999999999</v>
      </c>
      <c r="FK182" s="24">
        <v>59.164529999999999</v>
      </c>
      <c r="FL182" s="24">
        <v>57.502249999999997</v>
      </c>
      <c r="FM182" s="24">
        <v>55.677869999999999</v>
      </c>
      <c r="FN182" s="24">
        <v>54.442329999999998</v>
      </c>
      <c r="FO182" s="24">
        <v>53.427779999999998</v>
      </c>
      <c r="FP182" s="24">
        <v>52.699689999999997</v>
      </c>
      <c r="FQ182" s="24">
        <v>51.993769999999998</v>
      </c>
      <c r="FR182" s="24">
        <v>51.363700000000001</v>
      </c>
      <c r="FS182" s="24">
        <v>0.52956179999999997</v>
      </c>
      <c r="FT182" s="24">
        <v>2.14144E-2</v>
      </c>
      <c r="FU182" s="24">
        <v>2.8179800000000001E-2</v>
      </c>
    </row>
    <row r="183" spans="1:177" x14ac:dyDescent="0.2">
      <c r="A183" s="14" t="s">
        <v>228</v>
      </c>
      <c r="B183" s="14" t="s">
        <v>199</v>
      </c>
      <c r="C183" s="14" t="s">
        <v>224</v>
      </c>
      <c r="D183" s="36" t="s">
        <v>240</v>
      </c>
      <c r="E183" s="25" t="s">
        <v>220</v>
      </c>
      <c r="F183" s="25">
        <v>427</v>
      </c>
      <c r="G183" s="24">
        <v>0.76355189999999995</v>
      </c>
      <c r="H183" s="24">
        <v>0.71188240000000003</v>
      </c>
      <c r="I183" s="24">
        <v>0.69616169999999999</v>
      </c>
      <c r="J183" s="24">
        <v>0.64607579999999998</v>
      </c>
      <c r="K183" s="24">
        <v>0.62834749999999995</v>
      </c>
      <c r="L183" s="24">
        <v>0.65959849999999998</v>
      </c>
      <c r="M183" s="24">
        <v>0.79725380000000001</v>
      </c>
      <c r="N183" s="24">
        <v>0.92073300000000002</v>
      </c>
      <c r="O183" s="24">
        <v>0.90666250000000004</v>
      </c>
      <c r="P183" s="24">
        <v>0.83795730000000002</v>
      </c>
      <c r="Q183" s="24">
        <v>0.81405709999999998</v>
      </c>
      <c r="R183" s="24">
        <v>0.80800890000000003</v>
      </c>
      <c r="S183" s="24">
        <v>0.80932820000000005</v>
      </c>
      <c r="T183" s="24">
        <v>0.83210819999999996</v>
      </c>
      <c r="U183" s="24">
        <v>0.85037419999999997</v>
      </c>
      <c r="V183" s="24">
        <v>0.81582109999999997</v>
      </c>
      <c r="W183" s="24">
        <v>0.87857779999999996</v>
      </c>
      <c r="X183" s="24">
        <v>1.1399859999999999</v>
      </c>
      <c r="Y183" s="24">
        <v>1.2613030000000001</v>
      </c>
      <c r="Z183" s="24">
        <v>1.2720119999999999</v>
      </c>
      <c r="AA183" s="24">
        <v>1.1997359999999999</v>
      </c>
      <c r="AB183" s="24">
        <v>1.093798</v>
      </c>
      <c r="AC183" s="24">
        <v>0.99729259999999997</v>
      </c>
      <c r="AD183" s="24">
        <v>0.90224970000000004</v>
      </c>
      <c r="AE183" s="24">
        <v>-0.28732560000000001</v>
      </c>
      <c r="AF183" s="24">
        <v>-0.27464349999999998</v>
      </c>
      <c r="AG183" s="24">
        <v>-0.23801359999999999</v>
      </c>
      <c r="AH183" s="24">
        <v>-0.2110117</v>
      </c>
      <c r="AI183" s="24">
        <v>-0.20403460000000001</v>
      </c>
      <c r="AJ183" s="24">
        <v>-0.2059376</v>
      </c>
      <c r="AK183" s="24">
        <v>-0.19597210000000001</v>
      </c>
      <c r="AL183" s="24">
        <v>-0.19842180000000001</v>
      </c>
      <c r="AM183" s="24">
        <v>-0.1196424</v>
      </c>
      <c r="AN183" s="24">
        <v>-5.2123200000000001E-2</v>
      </c>
      <c r="AO183" s="24">
        <v>-2.1333499999999998E-2</v>
      </c>
      <c r="AP183" s="24">
        <v>-1.1032200000000001E-2</v>
      </c>
      <c r="AQ183" s="24">
        <v>-2.7122799999999999E-2</v>
      </c>
      <c r="AR183" s="24">
        <v>-8.6365000000000001E-3</v>
      </c>
      <c r="AS183" s="24">
        <v>1.4124899999999999E-2</v>
      </c>
      <c r="AT183" s="24">
        <v>3.8141399999999999E-2</v>
      </c>
      <c r="AU183" s="24">
        <v>-1.3282E-2</v>
      </c>
      <c r="AV183" s="24">
        <v>-7.1077299999999996E-2</v>
      </c>
      <c r="AW183" s="24">
        <v>-0.13189429999999999</v>
      </c>
      <c r="AX183" s="24">
        <v>-0.19524150000000001</v>
      </c>
      <c r="AY183" s="24">
        <v>-0.17283760000000001</v>
      </c>
      <c r="AZ183" s="24">
        <v>-0.12633</v>
      </c>
      <c r="BA183" s="24">
        <v>-0.19207949999999999</v>
      </c>
      <c r="BB183" s="24">
        <v>-0.20728659999999999</v>
      </c>
      <c r="BC183" s="24">
        <v>-0.22731680000000001</v>
      </c>
      <c r="BD183" s="24">
        <v>-0.20936340000000001</v>
      </c>
      <c r="BE183" s="24">
        <v>-0.17738029999999999</v>
      </c>
      <c r="BF183" s="24">
        <v>-0.16098709999999999</v>
      </c>
      <c r="BG183" s="24">
        <v>-0.1615018</v>
      </c>
      <c r="BH183" s="24">
        <v>-0.1610791</v>
      </c>
      <c r="BI183" s="24">
        <v>-0.1498225</v>
      </c>
      <c r="BJ183" s="24">
        <v>-0.14820169999999999</v>
      </c>
      <c r="BK183" s="24">
        <v>-7.9560599999999995E-2</v>
      </c>
      <c r="BL183" s="24">
        <v>-2.0225900000000002E-2</v>
      </c>
      <c r="BM183" s="24">
        <v>1.4757299999999999E-2</v>
      </c>
      <c r="BN183" s="24">
        <v>2.5194000000000001E-2</v>
      </c>
      <c r="BO183" s="24">
        <v>8.6031000000000007E-3</v>
      </c>
      <c r="BP183" s="24">
        <v>3.3691199999999998E-2</v>
      </c>
      <c r="BQ183" s="24">
        <v>5.8727500000000002E-2</v>
      </c>
      <c r="BR183" s="24">
        <v>7.8790100000000002E-2</v>
      </c>
      <c r="BS183" s="24">
        <v>1.8920300000000001E-2</v>
      </c>
      <c r="BT183" s="24">
        <v>-2.77015E-2</v>
      </c>
      <c r="BU183" s="24">
        <v>-8.6448800000000006E-2</v>
      </c>
      <c r="BV183" s="24">
        <v>-0.14461599999999999</v>
      </c>
      <c r="BW183" s="24">
        <v>-0.13413539999999999</v>
      </c>
      <c r="BX183" s="24">
        <v>-0.1003168</v>
      </c>
      <c r="BY183" s="24">
        <v>-0.15687419999999999</v>
      </c>
      <c r="BZ183" s="24">
        <v>-0.1672401</v>
      </c>
      <c r="CA183" s="24">
        <v>-0.1857549</v>
      </c>
      <c r="CB183" s="24">
        <v>-0.16415060000000001</v>
      </c>
      <c r="CC183" s="24">
        <v>-0.1353859</v>
      </c>
      <c r="CD183" s="24">
        <v>-0.12634020000000001</v>
      </c>
      <c r="CE183" s="24">
        <v>-0.13204379999999999</v>
      </c>
      <c r="CF183" s="24">
        <v>-0.13001019999999999</v>
      </c>
      <c r="CG183" s="24">
        <v>-0.11785950000000001</v>
      </c>
      <c r="CH183" s="24">
        <v>-0.1134194</v>
      </c>
      <c r="CI183" s="24">
        <v>-5.1800100000000002E-2</v>
      </c>
      <c r="CJ183" s="24">
        <v>1.866E-3</v>
      </c>
      <c r="CK183" s="24">
        <v>3.9753700000000003E-2</v>
      </c>
      <c r="CL183" s="24">
        <v>5.0284099999999998E-2</v>
      </c>
      <c r="CM183" s="24">
        <v>3.33467E-2</v>
      </c>
      <c r="CN183" s="24">
        <v>6.3007300000000002E-2</v>
      </c>
      <c r="CO183" s="24">
        <v>8.9619199999999996E-2</v>
      </c>
      <c r="CP183" s="24">
        <v>0.10694330000000001</v>
      </c>
      <c r="CQ183" s="24">
        <v>4.1223599999999999E-2</v>
      </c>
      <c r="CR183" s="24">
        <v>2.3406E-3</v>
      </c>
      <c r="CS183" s="24">
        <v>-5.4973399999999999E-2</v>
      </c>
      <c r="CT183" s="24">
        <v>-0.109553</v>
      </c>
      <c r="CU183" s="24">
        <v>-0.1073303</v>
      </c>
      <c r="CV183" s="24">
        <v>-8.2300100000000001E-2</v>
      </c>
      <c r="CW183" s="24">
        <v>-0.1324912</v>
      </c>
      <c r="CX183" s="24">
        <v>-0.13950399999999999</v>
      </c>
      <c r="CY183" s="24">
        <v>-0.14419299999999999</v>
      </c>
      <c r="CZ183" s="24">
        <v>-0.1189378</v>
      </c>
      <c r="DA183" s="24">
        <v>-9.3391500000000002E-2</v>
      </c>
      <c r="DB183" s="24">
        <v>-9.1693200000000002E-2</v>
      </c>
      <c r="DC183" s="24">
        <v>-0.1025857</v>
      </c>
      <c r="DD183" s="24">
        <v>-9.8941399999999999E-2</v>
      </c>
      <c r="DE183" s="24">
        <v>-8.5896399999999998E-2</v>
      </c>
      <c r="DF183" s="24">
        <v>-7.8636999999999999E-2</v>
      </c>
      <c r="DG183" s="24">
        <v>-2.4039600000000001E-2</v>
      </c>
      <c r="DH183" s="24">
        <v>2.3958E-2</v>
      </c>
      <c r="DI183" s="24">
        <v>6.4750100000000005E-2</v>
      </c>
      <c r="DJ183" s="24">
        <v>7.5374300000000005E-2</v>
      </c>
      <c r="DK183" s="24">
        <v>5.80904E-2</v>
      </c>
      <c r="DL183" s="24">
        <v>9.23234E-2</v>
      </c>
      <c r="DM183" s="24">
        <v>0.1205108</v>
      </c>
      <c r="DN183" s="24">
        <v>0.13509650000000001</v>
      </c>
      <c r="DO183" s="24">
        <v>6.3526799999999994E-2</v>
      </c>
      <c r="DP183" s="24">
        <v>3.2382599999999997E-2</v>
      </c>
      <c r="DQ183" s="24">
        <v>-2.3497899999999999E-2</v>
      </c>
      <c r="DR183" s="24">
        <v>-7.4489899999999998E-2</v>
      </c>
      <c r="DS183" s="24">
        <v>-8.0525299999999994E-2</v>
      </c>
      <c r="DT183" s="24">
        <v>-6.4283400000000004E-2</v>
      </c>
      <c r="DU183" s="24">
        <v>-0.1081081</v>
      </c>
      <c r="DV183" s="24">
        <v>-0.1117679</v>
      </c>
      <c r="DW183" s="24">
        <v>-8.4184200000000001E-2</v>
      </c>
      <c r="DX183" s="24">
        <v>-5.3657700000000003E-2</v>
      </c>
      <c r="DY183" s="24">
        <v>-3.2758299999999997E-2</v>
      </c>
      <c r="DZ183" s="24">
        <v>-4.16686E-2</v>
      </c>
      <c r="EA183" s="24">
        <v>-6.0052899999999999E-2</v>
      </c>
      <c r="EB183" s="24">
        <v>-5.4082900000000003E-2</v>
      </c>
      <c r="EC183" s="24">
        <v>-3.9746900000000002E-2</v>
      </c>
      <c r="ED183" s="24">
        <v>-2.8416899999999998E-2</v>
      </c>
      <c r="EE183" s="24">
        <v>1.60421E-2</v>
      </c>
      <c r="EF183" s="24">
        <v>5.5855299999999997E-2</v>
      </c>
      <c r="EG183" s="24">
        <v>0.100841</v>
      </c>
      <c r="EH183" s="24">
        <v>0.11160050000000001</v>
      </c>
      <c r="EI183" s="24">
        <v>9.3816300000000005E-2</v>
      </c>
      <c r="EJ183" s="24">
        <v>0.1346511</v>
      </c>
      <c r="EK183" s="24">
        <v>0.16511339999999999</v>
      </c>
      <c r="EL183" s="24">
        <v>0.17574519999999999</v>
      </c>
      <c r="EM183" s="24">
        <v>9.57292E-2</v>
      </c>
      <c r="EN183" s="24">
        <v>7.5758400000000004E-2</v>
      </c>
      <c r="EO183" s="24">
        <v>2.1947600000000001E-2</v>
      </c>
      <c r="EP183" s="24">
        <v>-2.38645E-2</v>
      </c>
      <c r="EQ183" s="24">
        <v>-4.1823100000000002E-2</v>
      </c>
      <c r="ER183" s="24">
        <v>-3.8270100000000001E-2</v>
      </c>
      <c r="ES183" s="24">
        <v>-7.2902900000000007E-2</v>
      </c>
      <c r="ET183" s="24">
        <v>-7.1721300000000002E-2</v>
      </c>
      <c r="EU183" s="24">
        <v>52.432400000000001</v>
      </c>
      <c r="EV183" s="24">
        <v>52.00412</v>
      </c>
      <c r="EW183" s="24">
        <v>51.647910000000003</v>
      </c>
      <c r="EX183" s="24">
        <v>51.340429999999998</v>
      </c>
      <c r="EY183" s="24">
        <v>51.059019999999997</v>
      </c>
      <c r="EZ183" s="24">
        <v>50.601230000000001</v>
      </c>
      <c r="FA183" s="24">
        <v>50.304049999999997</v>
      </c>
      <c r="FB183" s="24">
        <v>50.574469999999998</v>
      </c>
      <c r="FC183" s="24">
        <v>52.413179999999997</v>
      </c>
      <c r="FD183" s="24">
        <v>55.149619999999999</v>
      </c>
      <c r="FE183" s="24">
        <v>57.52299</v>
      </c>
      <c r="FF183" s="24">
        <v>59.367190000000001</v>
      </c>
      <c r="FG183" s="24">
        <v>60.219630000000002</v>
      </c>
      <c r="FH183" s="24">
        <v>60.754289999999997</v>
      </c>
      <c r="FI183" s="24">
        <v>60.945779999999999</v>
      </c>
      <c r="FJ183" s="24">
        <v>60.378860000000003</v>
      </c>
      <c r="FK183" s="24">
        <v>59.47495</v>
      </c>
      <c r="FL183" s="24">
        <v>58.09883</v>
      </c>
      <c r="FM183" s="24">
        <v>56.356900000000003</v>
      </c>
      <c r="FN183" s="24">
        <v>55.234729999999999</v>
      </c>
      <c r="FO183" s="24">
        <v>54.325330000000001</v>
      </c>
      <c r="FP183" s="24">
        <v>53.679479999999998</v>
      </c>
      <c r="FQ183" s="24">
        <v>52.962249999999997</v>
      </c>
      <c r="FR183" s="24">
        <v>52.376109999999997</v>
      </c>
      <c r="FS183" s="24">
        <v>0.86042050000000003</v>
      </c>
      <c r="FT183" s="24">
        <v>3.28156E-2</v>
      </c>
      <c r="FU183" s="24">
        <v>4.8244299999999997E-2</v>
      </c>
    </row>
    <row r="184" spans="1:177" x14ac:dyDescent="0.2">
      <c r="A184" s="14" t="s">
        <v>228</v>
      </c>
      <c r="B184" s="14" t="s">
        <v>199</v>
      </c>
      <c r="C184" s="14" t="s">
        <v>224</v>
      </c>
      <c r="D184" s="36" t="s">
        <v>240</v>
      </c>
      <c r="E184" s="25" t="s">
        <v>221</v>
      </c>
      <c r="F184" s="25">
        <v>328</v>
      </c>
      <c r="G184" s="24">
        <v>0.63221150000000004</v>
      </c>
      <c r="H184" s="24">
        <v>0.54401529999999998</v>
      </c>
      <c r="I184" s="24">
        <v>0.50126760000000004</v>
      </c>
      <c r="J184" s="24">
        <v>0.48632989999999998</v>
      </c>
      <c r="K184" s="24">
        <v>0.52204669999999997</v>
      </c>
      <c r="L184" s="24">
        <v>0.62743859999999996</v>
      </c>
      <c r="M184" s="24">
        <v>0.82905410000000002</v>
      </c>
      <c r="N184" s="24">
        <v>0.85467369999999998</v>
      </c>
      <c r="O184" s="24">
        <v>0.72601070000000001</v>
      </c>
      <c r="P184" s="24">
        <v>0.7103602</v>
      </c>
      <c r="Q184" s="24">
        <v>0.66878369999999998</v>
      </c>
      <c r="R184" s="24">
        <v>0.63274129999999995</v>
      </c>
      <c r="S184" s="24">
        <v>0.61418899999999998</v>
      </c>
      <c r="T184" s="24">
        <v>0.6166045</v>
      </c>
      <c r="U184" s="24">
        <v>0.64428680000000005</v>
      </c>
      <c r="V184" s="24">
        <v>0.66118140000000003</v>
      </c>
      <c r="W184" s="24">
        <v>0.75217509999999999</v>
      </c>
      <c r="X184" s="24">
        <v>0.96346279999999995</v>
      </c>
      <c r="Y184" s="24">
        <v>1.115283</v>
      </c>
      <c r="Z184" s="24">
        <v>1.2148369999999999</v>
      </c>
      <c r="AA184" s="24">
        <v>1.1415550000000001</v>
      </c>
      <c r="AB184" s="24">
        <v>1.0628</v>
      </c>
      <c r="AC184" s="24">
        <v>0.89408010000000004</v>
      </c>
      <c r="AD184" s="24">
        <v>0.7513185</v>
      </c>
      <c r="AE184" s="24">
        <v>-5.49363E-2</v>
      </c>
      <c r="AF184" s="24">
        <v>-6.8197900000000006E-2</v>
      </c>
      <c r="AG184" s="24">
        <v>-8.3169400000000004E-2</v>
      </c>
      <c r="AH184" s="24">
        <v>-8.9369000000000004E-2</v>
      </c>
      <c r="AI184" s="24">
        <v>-8.8171299999999994E-2</v>
      </c>
      <c r="AJ184" s="24">
        <v>-6.8489099999999997E-2</v>
      </c>
      <c r="AK184" s="24">
        <v>-7.2261699999999998E-2</v>
      </c>
      <c r="AL184" s="24">
        <v>-6.0611999999999999E-2</v>
      </c>
      <c r="AM184" s="24">
        <v>-1.82767E-2</v>
      </c>
      <c r="AN184" s="24">
        <v>-3.6707499999999997E-2</v>
      </c>
      <c r="AO184" s="24">
        <v>-1.29497E-2</v>
      </c>
      <c r="AP184" s="24">
        <v>-3.3286400000000001E-2</v>
      </c>
      <c r="AQ184" s="24">
        <v>-5.2527200000000003E-2</v>
      </c>
      <c r="AR184" s="24">
        <v>-6.4316700000000004E-2</v>
      </c>
      <c r="AS184" s="24">
        <v>-5.2713000000000003E-2</v>
      </c>
      <c r="AT184" s="24">
        <v>-6.2633400000000006E-2</v>
      </c>
      <c r="AU184" s="24">
        <v>-4.96447E-2</v>
      </c>
      <c r="AV184" s="24">
        <v>-8.4152400000000002E-2</v>
      </c>
      <c r="AW184" s="24">
        <v>-6.6915199999999994E-2</v>
      </c>
      <c r="AX184" s="24">
        <v>-4.0986099999999998E-2</v>
      </c>
      <c r="AY184" s="24">
        <v>-7.8795299999999999E-2</v>
      </c>
      <c r="AZ184" s="24">
        <v>-6.2046700000000003E-2</v>
      </c>
      <c r="BA184" s="24">
        <v>-8.6946800000000005E-2</v>
      </c>
      <c r="BB184" s="24">
        <v>-7.3256100000000005E-2</v>
      </c>
      <c r="BC184" s="24">
        <v>-2.9245899999999998E-2</v>
      </c>
      <c r="BD184" s="24">
        <v>-4.3900500000000002E-2</v>
      </c>
      <c r="BE184" s="24">
        <v>-5.7956800000000003E-2</v>
      </c>
      <c r="BF184" s="24">
        <v>-6.4232999999999998E-2</v>
      </c>
      <c r="BG184" s="24">
        <v>-6.3137700000000005E-2</v>
      </c>
      <c r="BH184" s="24">
        <v>-3.8617499999999999E-2</v>
      </c>
      <c r="BI184" s="24">
        <v>-4.1596800000000003E-2</v>
      </c>
      <c r="BJ184" s="24">
        <v>-2.8396999999999999E-2</v>
      </c>
      <c r="BK184" s="24">
        <v>1.6312799999999999E-2</v>
      </c>
      <c r="BL184" s="24">
        <v>-9.8332000000000003E-3</v>
      </c>
      <c r="BM184" s="24">
        <v>1.4412899999999999E-2</v>
      </c>
      <c r="BN184" s="24">
        <v>-7.3632999999999997E-3</v>
      </c>
      <c r="BO184" s="24">
        <v>-2.6800500000000001E-2</v>
      </c>
      <c r="BP184" s="24">
        <v>-3.7766599999999997E-2</v>
      </c>
      <c r="BQ184" s="24">
        <v>-2.6833200000000001E-2</v>
      </c>
      <c r="BR184" s="24">
        <v>-3.5166999999999997E-2</v>
      </c>
      <c r="BS184" s="24">
        <v>-2.5243000000000002E-2</v>
      </c>
      <c r="BT184" s="24">
        <v>-6.1158499999999998E-2</v>
      </c>
      <c r="BU184" s="24">
        <v>-4.3114100000000002E-2</v>
      </c>
      <c r="BV184" s="24">
        <v>-5.4437000000000001E-3</v>
      </c>
      <c r="BW184" s="24">
        <v>-4.8795900000000003E-2</v>
      </c>
      <c r="BX184" s="24">
        <v>-3.3350699999999997E-2</v>
      </c>
      <c r="BY184" s="24">
        <v>-5.951E-2</v>
      </c>
      <c r="BZ184" s="24">
        <v>-4.8228699999999999E-2</v>
      </c>
      <c r="CA184" s="24">
        <v>-1.14529E-2</v>
      </c>
      <c r="CB184" s="24">
        <v>-2.7072100000000002E-2</v>
      </c>
      <c r="CC184" s="24">
        <v>-4.0494599999999999E-2</v>
      </c>
      <c r="CD184" s="24">
        <v>-4.6823900000000002E-2</v>
      </c>
      <c r="CE184" s="24">
        <v>-4.57995E-2</v>
      </c>
      <c r="CF184" s="24">
        <v>-1.79285E-2</v>
      </c>
      <c r="CG184" s="24">
        <v>-2.0358399999999999E-2</v>
      </c>
      <c r="CH184" s="24">
        <v>-6.0850000000000001E-3</v>
      </c>
      <c r="CI184" s="24">
        <v>4.0269399999999997E-2</v>
      </c>
      <c r="CJ184" s="24">
        <v>8.7798000000000008E-3</v>
      </c>
      <c r="CK184" s="24">
        <v>3.3364100000000001E-2</v>
      </c>
      <c r="CL184" s="24">
        <v>1.05909E-2</v>
      </c>
      <c r="CM184" s="24">
        <v>-8.9823000000000004E-3</v>
      </c>
      <c r="CN184" s="24">
        <v>-1.9377999999999999E-2</v>
      </c>
      <c r="CO184" s="24">
        <v>-8.9090000000000003E-3</v>
      </c>
      <c r="CP184" s="24">
        <v>-1.61438E-2</v>
      </c>
      <c r="CQ184" s="24">
        <v>-8.3423999999999998E-3</v>
      </c>
      <c r="CR184" s="24">
        <v>-4.5233000000000002E-2</v>
      </c>
      <c r="CS184" s="24">
        <v>-2.66296E-2</v>
      </c>
      <c r="CT184" s="24">
        <v>1.91729E-2</v>
      </c>
      <c r="CU184" s="24">
        <v>-2.8018499999999998E-2</v>
      </c>
      <c r="CV184" s="24">
        <v>-1.3476E-2</v>
      </c>
      <c r="CW184" s="24">
        <v>-4.0507300000000003E-2</v>
      </c>
      <c r="CX184" s="24">
        <v>-3.08948E-2</v>
      </c>
      <c r="CY184" s="24">
        <v>6.3401999999999998E-3</v>
      </c>
      <c r="CZ184" s="24">
        <v>-1.0243800000000001E-2</v>
      </c>
      <c r="DA184" s="24">
        <v>-2.3032400000000001E-2</v>
      </c>
      <c r="DB184" s="24">
        <v>-2.9414800000000001E-2</v>
      </c>
      <c r="DC184" s="24">
        <v>-2.8461299999999998E-2</v>
      </c>
      <c r="DD184" s="24">
        <v>2.7604000000000001E-3</v>
      </c>
      <c r="DE184" s="24">
        <v>8.7989999999999997E-4</v>
      </c>
      <c r="DF184" s="24">
        <v>1.6226899999999999E-2</v>
      </c>
      <c r="DG184" s="24">
        <v>6.4226000000000005E-2</v>
      </c>
      <c r="DH184" s="24">
        <v>2.7392900000000001E-2</v>
      </c>
      <c r="DI184" s="24">
        <v>5.2315300000000002E-2</v>
      </c>
      <c r="DJ184" s="24">
        <v>2.85452E-2</v>
      </c>
      <c r="DK184" s="24">
        <v>8.8359000000000007E-3</v>
      </c>
      <c r="DL184" s="24">
        <v>-9.8949999999999993E-4</v>
      </c>
      <c r="DM184" s="24">
        <v>9.0153000000000004E-3</v>
      </c>
      <c r="DN184" s="24">
        <v>2.8793999999999998E-3</v>
      </c>
      <c r="DO184" s="24">
        <v>8.5582000000000002E-3</v>
      </c>
      <c r="DP184" s="24">
        <v>-2.93075E-2</v>
      </c>
      <c r="DQ184" s="24">
        <v>-1.0145E-2</v>
      </c>
      <c r="DR184" s="24">
        <v>4.3789500000000002E-2</v>
      </c>
      <c r="DS184" s="24">
        <v>-7.241E-3</v>
      </c>
      <c r="DT184" s="24">
        <v>6.3987000000000002E-3</v>
      </c>
      <c r="DU184" s="24">
        <v>-2.1504599999999999E-2</v>
      </c>
      <c r="DV184" s="24">
        <v>-1.3560900000000001E-2</v>
      </c>
      <c r="DW184" s="24">
        <v>3.2030500000000003E-2</v>
      </c>
      <c r="DX184" s="24">
        <v>1.4053599999999999E-2</v>
      </c>
      <c r="DY184" s="24">
        <v>2.1802000000000002E-3</v>
      </c>
      <c r="DZ184" s="24">
        <v>-4.2788000000000001E-3</v>
      </c>
      <c r="EA184" s="24">
        <v>-3.4277000000000001E-3</v>
      </c>
      <c r="EB184" s="24">
        <v>3.2632099999999997E-2</v>
      </c>
      <c r="EC184" s="24">
        <v>3.1544799999999998E-2</v>
      </c>
      <c r="ED184" s="24">
        <v>4.8441900000000003E-2</v>
      </c>
      <c r="EE184" s="24">
        <v>9.8815500000000001E-2</v>
      </c>
      <c r="EF184" s="24">
        <v>5.4267200000000002E-2</v>
      </c>
      <c r="EG184" s="24">
        <v>7.9677799999999993E-2</v>
      </c>
      <c r="EH184" s="24">
        <v>5.4468200000000001E-2</v>
      </c>
      <c r="EI184" s="24">
        <v>3.4562599999999999E-2</v>
      </c>
      <c r="EJ184" s="24">
        <v>2.5560699999999999E-2</v>
      </c>
      <c r="EK184" s="24">
        <v>3.4895000000000002E-2</v>
      </c>
      <c r="EL184" s="24">
        <v>3.0345799999999999E-2</v>
      </c>
      <c r="EM184" s="24">
        <v>3.2960000000000003E-2</v>
      </c>
      <c r="EN184" s="24">
        <v>-6.3135999999999999E-3</v>
      </c>
      <c r="EO184" s="24">
        <v>1.3656E-2</v>
      </c>
      <c r="EP184" s="24">
        <v>7.9331899999999997E-2</v>
      </c>
      <c r="EQ184" s="24">
        <v>2.2758400000000002E-2</v>
      </c>
      <c r="ER184" s="24">
        <v>3.50947E-2</v>
      </c>
      <c r="ES184" s="24">
        <v>5.9322000000000003E-3</v>
      </c>
      <c r="ET184" s="24">
        <v>1.1466499999999999E-2</v>
      </c>
      <c r="EU184" s="24">
        <v>50.655239999999999</v>
      </c>
      <c r="EV184" s="24">
        <v>50.044060000000002</v>
      </c>
      <c r="EW184" s="24">
        <v>49.565040000000003</v>
      </c>
      <c r="EX184" s="24">
        <v>49.400700000000001</v>
      </c>
      <c r="EY184" s="24">
        <v>48.933570000000003</v>
      </c>
      <c r="EZ184" s="24">
        <v>48.679720000000003</v>
      </c>
      <c r="FA184" s="24">
        <v>48.438459999999999</v>
      </c>
      <c r="FB184" s="24">
        <v>48.488109999999999</v>
      </c>
      <c r="FC184" s="24">
        <v>50.27552</v>
      </c>
      <c r="FD184" s="24">
        <v>53.258740000000003</v>
      </c>
      <c r="FE184" s="24">
        <v>56.24615</v>
      </c>
      <c r="FF184" s="24">
        <v>58.499299999999998</v>
      </c>
      <c r="FG184" s="24">
        <v>59.467129999999997</v>
      </c>
      <c r="FH184" s="24">
        <v>60.113289999999999</v>
      </c>
      <c r="FI184" s="24">
        <v>60.548250000000003</v>
      </c>
      <c r="FJ184" s="24">
        <v>60.000700000000002</v>
      </c>
      <c r="FK184" s="24">
        <v>58.84825</v>
      </c>
      <c r="FL184" s="24">
        <v>56.894410000000001</v>
      </c>
      <c r="FM184" s="24">
        <v>54.986020000000003</v>
      </c>
      <c r="FN184" s="24">
        <v>53.63496</v>
      </c>
      <c r="FO184" s="24">
        <v>52.513289999999998</v>
      </c>
      <c r="FP184" s="24">
        <v>51.7014</v>
      </c>
      <c r="FQ184" s="24">
        <v>51.006990000000002</v>
      </c>
      <c r="FR184" s="24">
        <v>50.332169999999998</v>
      </c>
      <c r="FS184" s="24">
        <v>0.60373030000000005</v>
      </c>
      <c r="FT184" s="24">
        <v>2.7205900000000002E-2</v>
      </c>
      <c r="FU184" s="24">
        <v>2.8687799999999999E-2</v>
      </c>
    </row>
    <row r="185" spans="1:177" x14ac:dyDescent="0.2">
      <c r="A185" s="14" t="s">
        <v>228</v>
      </c>
      <c r="B185" s="14" t="s">
        <v>199</v>
      </c>
      <c r="C185" s="14" t="s">
        <v>224</v>
      </c>
      <c r="D185" s="36" t="s">
        <v>241</v>
      </c>
      <c r="E185" s="25" t="s">
        <v>219</v>
      </c>
      <c r="F185" s="25">
        <v>1130</v>
      </c>
      <c r="G185" s="24">
        <v>0.8961462</v>
      </c>
      <c r="H185" s="24">
        <v>0.78668839999999995</v>
      </c>
      <c r="I185" s="24">
        <v>0.72612549999999998</v>
      </c>
      <c r="J185" s="24">
        <v>0.68103619999999998</v>
      </c>
      <c r="K185" s="24">
        <v>0.64175610000000005</v>
      </c>
      <c r="L185" s="24">
        <v>0.64790939999999997</v>
      </c>
      <c r="M185" s="24">
        <v>0.6715198</v>
      </c>
      <c r="N185" s="24">
        <v>0.70288919999999999</v>
      </c>
      <c r="O185" s="24">
        <v>0.69162610000000002</v>
      </c>
      <c r="P185" s="24">
        <v>0.71578629999999999</v>
      </c>
      <c r="Q185" s="24">
        <v>0.75493180000000004</v>
      </c>
      <c r="R185" s="24">
        <v>0.82216239999999996</v>
      </c>
      <c r="S185" s="24">
        <v>0.90793849999999998</v>
      </c>
      <c r="T185" s="24">
        <v>0.99043420000000004</v>
      </c>
      <c r="U185" s="24">
        <v>1.0685370000000001</v>
      </c>
      <c r="V185" s="24">
        <v>1.126495</v>
      </c>
      <c r="W185" s="24">
        <v>1.1930289999999999</v>
      </c>
      <c r="X185" s="24">
        <v>1.278135</v>
      </c>
      <c r="Y185" s="24">
        <v>1.309777</v>
      </c>
      <c r="Z185" s="24">
        <v>1.2586079999999999</v>
      </c>
      <c r="AA185" s="24">
        <v>1.2657970000000001</v>
      </c>
      <c r="AB185" s="24">
        <v>1.27678</v>
      </c>
      <c r="AC185" s="24">
        <v>1.1813959999999999</v>
      </c>
      <c r="AD185" s="24">
        <v>1.019449</v>
      </c>
      <c r="AE185" s="24">
        <v>-0.13783100000000001</v>
      </c>
      <c r="AF185" s="24">
        <v>-0.23322280000000001</v>
      </c>
      <c r="AG185" s="24">
        <v>-0.19187319999999999</v>
      </c>
      <c r="AH185" s="24">
        <v>-0.1544952</v>
      </c>
      <c r="AI185" s="24">
        <v>-0.12943499999999999</v>
      </c>
      <c r="AJ185" s="24">
        <v>-0.1067656</v>
      </c>
      <c r="AK185" s="24">
        <v>-8.7564799999999998E-2</v>
      </c>
      <c r="AL185" s="24">
        <v>-6.3847500000000001E-2</v>
      </c>
      <c r="AM185" s="24">
        <v>-7.56796E-2</v>
      </c>
      <c r="AN185" s="24">
        <v>-2.99619E-2</v>
      </c>
      <c r="AO185" s="24">
        <v>-2.8004600000000001E-2</v>
      </c>
      <c r="AP185" s="24">
        <v>-3.0370000000000001E-4</v>
      </c>
      <c r="AQ185" s="24">
        <v>1.30692E-2</v>
      </c>
      <c r="AR185" s="24">
        <v>1.9297000000000002E-2</v>
      </c>
      <c r="AS185" s="24">
        <v>5.62473E-2</v>
      </c>
      <c r="AT185" s="24">
        <v>4.7998399999999997E-2</v>
      </c>
      <c r="AU185" s="24">
        <v>3.6472900000000003E-2</v>
      </c>
      <c r="AV185" s="24">
        <v>1.01656E-2</v>
      </c>
      <c r="AW185" s="24">
        <v>-2.44289E-2</v>
      </c>
      <c r="AX185" s="24">
        <v>1.19106E-2</v>
      </c>
      <c r="AY185" s="24">
        <v>-1.33317E-2</v>
      </c>
      <c r="AZ185" s="24">
        <v>-1.9921399999999999E-2</v>
      </c>
      <c r="BA185" s="24">
        <v>-2.1647400000000001E-2</v>
      </c>
      <c r="BB185" s="24">
        <v>-3.9733400000000002E-2</v>
      </c>
      <c r="BC185" s="24">
        <v>-0.1021234</v>
      </c>
      <c r="BD185" s="24">
        <v>-0.19011130000000001</v>
      </c>
      <c r="BE185" s="24">
        <v>-0.15334429999999999</v>
      </c>
      <c r="BF185" s="24">
        <v>-0.1226773</v>
      </c>
      <c r="BG185" s="24">
        <v>-0.10087599999999999</v>
      </c>
      <c r="BH185" s="24">
        <v>-8.2405599999999996E-2</v>
      </c>
      <c r="BI185" s="24">
        <v>-6.3363500000000003E-2</v>
      </c>
      <c r="BJ185" s="24">
        <v>-3.91086E-2</v>
      </c>
      <c r="BK185" s="24">
        <v>-4.8022000000000002E-2</v>
      </c>
      <c r="BL185" s="24">
        <v>-8.8794000000000008E-3</v>
      </c>
      <c r="BM185" s="24">
        <v>-7.2630000000000004E-3</v>
      </c>
      <c r="BN185" s="24">
        <v>2.1956699999999999E-2</v>
      </c>
      <c r="BO185" s="24">
        <v>3.5793899999999997E-2</v>
      </c>
      <c r="BP185" s="24">
        <v>4.2345899999999999E-2</v>
      </c>
      <c r="BQ185" s="24">
        <v>7.5153899999999996E-2</v>
      </c>
      <c r="BR185" s="24">
        <v>6.8538600000000005E-2</v>
      </c>
      <c r="BS185" s="24">
        <v>5.9203899999999997E-2</v>
      </c>
      <c r="BT185" s="24">
        <v>3.58775E-2</v>
      </c>
      <c r="BU185" s="24">
        <v>2.2947000000000002E-3</v>
      </c>
      <c r="BV185" s="24">
        <v>3.5121699999999999E-2</v>
      </c>
      <c r="BW185" s="24">
        <v>1.2468399999999999E-2</v>
      </c>
      <c r="BX185" s="24">
        <v>8.3473000000000002E-3</v>
      </c>
      <c r="BY185" s="24">
        <v>5.2640999999999999E-3</v>
      </c>
      <c r="BZ185" s="24">
        <v>-1.44254E-2</v>
      </c>
      <c r="CA185" s="24">
        <v>-7.73924E-2</v>
      </c>
      <c r="CB185" s="24">
        <v>-0.16025249999999999</v>
      </c>
      <c r="CC185" s="24">
        <v>-0.1266593</v>
      </c>
      <c r="CD185" s="24">
        <v>-0.1006403</v>
      </c>
      <c r="CE185" s="24">
        <v>-8.1096100000000004E-2</v>
      </c>
      <c r="CF185" s="24">
        <v>-6.5533900000000006E-2</v>
      </c>
      <c r="CG185" s="24">
        <v>-4.6601700000000003E-2</v>
      </c>
      <c r="CH185" s="24">
        <v>-2.1974500000000001E-2</v>
      </c>
      <c r="CI185" s="24">
        <v>-2.88665E-2</v>
      </c>
      <c r="CJ185" s="24">
        <v>5.7222000000000002E-3</v>
      </c>
      <c r="CK185" s="24">
        <v>7.1025999999999997E-3</v>
      </c>
      <c r="CL185" s="24">
        <v>3.7374299999999999E-2</v>
      </c>
      <c r="CM185" s="24">
        <v>5.15329E-2</v>
      </c>
      <c r="CN185" s="24">
        <v>5.8309399999999997E-2</v>
      </c>
      <c r="CO185" s="24">
        <v>8.8248499999999994E-2</v>
      </c>
      <c r="CP185" s="24">
        <v>8.2764599999999994E-2</v>
      </c>
      <c r="CQ185" s="24">
        <v>7.4947399999999997E-2</v>
      </c>
      <c r="CR185" s="24">
        <v>5.3685400000000001E-2</v>
      </c>
      <c r="CS185" s="24">
        <v>2.0803499999999999E-2</v>
      </c>
      <c r="CT185" s="24">
        <v>5.1197600000000003E-2</v>
      </c>
      <c r="CU185" s="24">
        <v>3.03375E-2</v>
      </c>
      <c r="CV185" s="24">
        <v>2.7926200000000002E-2</v>
      </c>
      <c r="CW185" s="24">
        <v>2.3902900000000001E-2</v>
      </c>
      <c r="CX185" s="24">
        <v>3.1029E-3</v>
      </c>
      <c r="CY185" s="24">
        <v>-5.2661399999999997E-2</v>
      </c>
      <c r="CZ185" s="24">
        <v>-0.1303936</v>
      </c>
      <c r="DA185" s="24">
        <v>-9.9974300000000002E-2</v>
      </c>
      <c r="DB185" s="24">
        <v>-7.8603300000000001E-2</v>
      </c>
      <c r="DC185" s="24">
        <v>-6.1316299999999997E-2</v>
      </c>
      <c r="DD185" s="24">
        <v>-4.8662299999999999E-2</v>
      </c>
      <c r="DE185" s="24">
        <v>-2.9839999999999998E-2</v>
      </c>
      <c r="DF185" s="24">
        <v>-4.8403999999999999E-3</v>
      </c>
      <c r="DG185" s="24">
        <v>-9.7108999999999997E-3</v>
      </c>
      <c r="DH185" s="24">
        <v>2.0323899999999999E-2</v>
      </c>
      <c r="DI185" s="24">
        <v>2.14682E-2</v>
      </c>
      <c r="DJ185" s="24">
        <v>5.27918E-2</v>
      </c>
      <c r="DK185" s="24">
        <v>6.7271999999999998E-2</v>
      </c>
      <c r="DL185" s="24">
        <v>7.4273000000000006E-2</v>
      </c>
      <c r="DM185" s="24">
        <v>0.10134310000000001</v>
      </c>
      <c r="DN185" s="24">
        <v>9.6990699999999999E-2</v>
      </c>
      <c r="DO185" s="24">
        <v>9.0690800000000002E-2</v>
      </c>
      <c r="DP185" s="24">
        <v>7.1493399999999999E-2</v>
      </c>
      <c r="DQ185" s="24">
        <v>3.9312199999999999E-2</v>
      </c>
      <c r="DR185" s="24">
        <v>6.7273600000000003E-2</v>
      </c>
      <c r="DS185" s="24">
        <v>4.8206499999999999E-2</v>
      </c>
      <c r="DT185" s="24">
        <v>4.7505100000000001E-2</v>
      </c>
      <c r="DU185" s="24">
        <v>4.2541700000000002E-2</v>
      </c>
      <c r="DV185" s="24">
        <v>2.0631199999999999E-2</v>
      </c>
      <c r="DW185" s="24">
        <v>-1.6953800000000002E-2</v>
      </c>
      <c r="DX185" s="24">
        <v>-8.7282100000000001E-2</v>
      </c>
      <c r="DY185" s="24">
        <v>-6.14455E-2</v>
      </c>
      <c r="DZ185" s="24">
        <v>-4.6785399999999998E-2</v>
      </c>
      <c r="EA185" s="24">
        <v>-3.2757300000000003E-2</v>
      </c>
      <c r="EB185" s="24">
        <v>-2.4302299999999999E-2</v>
      </c>
      <c r="EC185" s="24">
        <v>-5.6385999999999997E-3</v>
      </c>
      <c r="ED185" s="24">
        <v>1.98985E-2</v>
      </c>
      <c r="EE185" s="24">
        <v>1.7946699999999999E-2</v>
      </c>
      <c r="EF185" s="24">
        <v>4.14063E-2</v>
      </c>
      <c r="EG185" s="24">
        <v>4.2209900000000002E-2</v>
      </c>
      <c r="EH185" s="24">
        <v>7.5052199999999999E-2</v>
      </c>
      <c r="EI185" s="24">
        <v>8.9996699999999999E-2</v>
      </c>
      <c r="EJ185" s="24">
        <v>9.73218E-2</v>
      </c>
      <c r="EK185" s="24">
        <v>0.1202497</v>
      </c>
      <c r="EL185" s="24">
        <v>0.1175308</v>
      </c>
      <c r="EM185" s="24">
        <v>0.1134218</v>
      </c>
      <c r="EN185" s="24">
        <v>9.7205200000000005E-2</v>
      </c>
      <c r="EO185" s="24">
        <v>6.6035800000000006E-2</v>
      </c>
      <c r="EP185" s="24">
        <v>9.0484700000000001E-2</v>
      </c>
      <c r="EQ185" s="24">
        <v>7.4006600000000006E-2</v>
      </c>
      <c r="ER185" s="24">
        <v>7.5773800000000002E-2</v>
      </c>
      <c r="ES185" s="24">
        <v>6.9453200000000007E-2</v>
      </c>
      <c r="ET185" s="24">
        <v>4.5939199999999999E-2</v>
      </c>
      <c r="EU185" s="24">
        <v>69.234809999999996</v>
      </c>
      <c r="EV185" s="24">
        <v>68.99212</v>
      </c>
      <c r="EW185" s="24">
        <v>68.814130000000006</v>
      </c>
      <c r="EX185" s="24">
        <v>68.573070000000001</v>
      </c>
      <c r="EY185" s="24">
        <v>68.496549999999999</v>
      </c>
      <c r="EZ185" s="24">
        <v>68.408540000000002</v>
      </c>
      <c r="FA185" s="24">
        <v>68.243679999999998</v>
      </c>
      <c r="FB185" s="24">
        <v>69.028899999999993</v>
      </c>
      <c r="FC185" s="24">
        <v>70.695239999999998</v>
      </c>
      <c r="FD185" s="24">
        <v>73.286370000000005</v>
      </c>
      <c r="FE185" s="24">
        <v>75.850239999999999</v>
      </c>
      <c r="FF185" s="24">
        <v>78.201639999999998</v>
      </c>
      <c r="FG185" s="24">
        <v>79.625950000000003</v>
      </c>
      <c r="FH185" s="24">
        <v>80.479799999999997</v>
      </c>
      <c r="FI185" s="24">
        <v>80.806899999999999</v>
      </c>
      <c r="FJ185" s="24">
        <v>80.604600000000005</v>
      </c>
      <c r="FK185" s="24">
        <v>79.859769999999997</v>
      </c>
      <c r="FL185" s="24">
        <v>78.568799999999996</v>
      </c>
      <c r="FM185" s="24">
        <v>76.817729999999997</v>
      </c>
      <c r="FN185" s="24">
        <v>74.7376</v>
      </c>
      <c r="FO185" s="24">
        <v>72.31035</v>
      </c>
      <c r="FP185" s="24">
        <v>70.896879999999996</v>
      </c>
      <c r="FQ185" s="24">
        <v>70.377009999999999</v>
      </c>
      <c r="FR185" s="24">
        <v>69.797700000000006</v>
      </c>
      <c r="FS185" s="24">
        <v>0.57972789999999996</v>
      </c>
      <c r="FT185" s="24">
        <v>2.42378E-2</v>
      </c>
      <c r="FU185" s="24">
        <v>2.8054099999999998E-2</v>
      </c>
    </row>
    <row r="186" spans="1:177" x14ac:dyDescent="0.2">
      <c r="A186" s="14" t="s">
        <v>228</v>
      </c>
      <c r="B186" s="14" t="s">
        <v>199</v>
      </c>
      <c r="C186" s="14" t="s">
        <v>224</v>
      </c>
      <c r="D186" s="36" t="s">
        <v>241</v>
      </c>
      <c r="E186" s="25" t="s">
        <v>220</v>
      </c>
      <c r="F186" s="25">
        <v>652</v>
      </c>
      <c r="G186" s="24">
        <v>0.85813399999999995</v>
      </c>
      <c r="H186" s="24">
        <v>0.77300219999999997</v>
      </c>
      <c r="I186" s="24">
        <v>0.72205379999999997</v>
      </c>
      <c r="J186" s="24">
        <v>0.66736859999999998</v>
      </c>
      <c r="K186" s="24">
        <v>0.60634619999999995</v>
      </c>
      <c r="L186" s="24">
        <v>0.61546999999999996</v>
      </c>
      <c r="M186" s="24">
        <v>0.65117130000000001</v>
      </c>
      <c r="N186" s="24">
        <v>0.70606860000000005</v>
      </c>
      <c r="O186" s="24">
        <v>0.69228369999999995</v>
      </c>
      <c r="P186" s="24">
        <v>0.69850909999999999</v>
      </c>
      <c r="Q186" s="24">
        <v>0.7304332</v>
      </c>
      <c r="R186" s="24">
        <v>0.79425749999999995</v>
      </c>
      <c r="S186" s="24">
        <v>0.83197920000000003</v>
      </c>
      <c r="T186" s="24">
        <v>0.88203260000000006</v>
      </c>
      <c r="U186" s="24">
        <v>0.93118979999999996</v>
      </c>
      <c r="V186" s="24">
        <v>0.99254540000000002</v>
      </c>
      <c r="W186" s="24">
        <v>1.0531349999999999</v>
      </c>
      <c r="X186" s="24">
        <v>1.0807690000000001</v>
      </c>
      <c r="Y186" s="24">
        <v>1.090282</v>
      </c>
      <c r="Z186" s="24">
        <v>1.0618810000000001</v>
      </c>
      <c r="AA186" s="24">
        <v>1.134423</v>
      </c>
      <c r="AB186" s="24">
        <v>1.164166</v>
      </c>
      <c r="AC186" s="24">
        <v>1.0900700000000001</v>
      </c>
      <c r="AD186" s="24">
        <v>0.93581300000000001</v>
      </c>
      <c r="AE186" s="24">
        <v>-0.2026182</v>
      </c>
      <c r="AF186" s="24">
        <v>-0.34225329999999998</v>
      </c>
      <c r="AG186" s="24">
        <v>-0.26816030000000002</v>
      </c>
      <c r="AH186" s="24">
        <v>-0.19939399999999999</v>
      </c>
      <c r="AI186" s="24">
        <v>-0.15375349999999999</v>
      </c>
      <c r="AJ186" s="24">
        <v>-0.103418</v>
      </c>
      <c r="AK186" s="24">
        <v>-6.2045000000000003E-2</v>
      </c>
      <c r="AL186" s="24">
        <v>-2.1636800000000001E-2</v>
      </c>
      <c r="AM186" s="24">
        <v>-2.2422299999999999E-2</v>
      </c>
      <c r="AN186" s="24">
        <v>-1.03082E-2</v>
      </c>
      <c r="AO186" s="24">
        <v>-1.9708900000000001E-2</v>
      </c>
      <c r="AP186" s="24">
        <v>4.6953000000000003E-3</v>
      </c>
      <c r="AQ186" s="24">
        <v>-1.0851999999999999E-3</v>
      </c>
      <c r="AR186" s="24">
        <v>-8.6703000000000006E-3</v>
      </c>
      <c r="AS186" s="24">
        <v>7.0977000000000002E-3</v>
      </c>
      <c r="AT186" s="24">
        <v>1.4101499999999999E-2</v>
      </c>
      <c r="AU186" s="24">
        <v>1.7206099999999998E-2</v>
      </c>
      <c r="AV186" s="24">
        <v>-5.1051399999999997E-2</v>
      </c>
      <c r="AW186" s="24">
        <v>-8.1741099999999997E-2</v>
      </c>
      <c r="AX186" s="24">
        <v>-2.3707200000000001E-2</v>
      </c>
      <c r="AY186" s="24">
        <v>-2.05544E-2</v>
      </c>
      <c r="AZ186" s="24">
        <v>-3.4469999999999998E-4</v>
      </c>
      <c r="BA186" s="24">
        <v>-1.2005200000000001E-2</v>
      </c>
      <c r="BB186" s="24">
        <v>-4.2604999999999997E-2</v>
      </c>
      <c r="BC186" s="24">
        <v>-0.1491596</v>
      </c>
      <c r="BD186" s="24">
        <v>-0.27296500000000001</v>
      </c>
      <c r="BE186" s="24">
        <v>-0.2076035</v>
      </c>
      <c r="BF186" s="24">
        <v>-0.15236849999999999</v>
      </c>
      <c r="BG186" s="24">
        <v>-0.1143803</v>
      </c>
      <c r="BH186" s="24">
        <v>-7.4632799999999999E-2</v>
      </c>
      <c r="BI186" s="24">
        <v>-3.6250499999999998E-2</v>
      </c>
      <c r="BJ186" s="24">
        <v>2.8804E-3</v>
      </c>
      <c r="BK186" s="24">
        <v>4.5402000000000003E-3</v>
      </c>
      <c r="BL186" s="24">
        <v>1.46642E-2</v>
      </c>
      <c r="BM186" s="24">
        <v>2.6286E-3</v>
      </c>
      <c r="BN186" s="24">
        <v>2.7576E-2</v>
      </c>
      <c r="BO186" s="24">
        <v>2.0924399999999999E-2</v>
      </c>
      <c r="BP186" s="24">
        <v>1.43415E-2</v>
      </c>
      <c r="BQ186" s="24">
        <v>3.1377700000000001E-2</v>
      </c>
      <c r="BR186" s="24">
        <v>4.2229599999999999E-2</v>
      </c>
      <c r="BS186" s="24">
        <v>4.9087600000000002E-2</v>
      </c>
      <c r="BT186" s="24">
        <v>-1.33867E-2</v>
      </c>
      <c r="BU186" s="24">
        <v>-4.11469E-2</v>
      </c>
      <c r="BV186" s="24">
        <v>1.026E-2</v>
      </c>
      <c r="BW186" s="24">
        <v>1.2679899999999999E-2</v>
      </c>
      <c r="BX186" s="24">
        <v>2.96341E-2</v>
      </c>
      <c r="BY186" s="24">
        <v>1.7987300000000001E-2</v>
      </c>
      <c r="BZ186" s="24">
        <v>-1.50989E-2</v>
      </c>
      <c r="CA186" s="24">
        <v>-0.11213430000000001</v>
      </c>
      <c r="CB186" s="24">
        <v>-0.22497619999999999</v>
      </c>
      <c r="CC186" s="24">
        <v>-0.16566210000000001</v>
      </c>
      <c r="CD186" s="24">
        <v>-0.1197988</v>
      </c>
      <c r="CE186" s="24">
        <v>-8.7110599999999996E-2</v>
      </c>
      <c r="CF186" s="24">
        <v>-5.4696300000000003E-2</v>
      </c>
      <c r="CG186" s="24">
        <v>-1.83854E-2</v>
      </c>
      <c r="CH186" s="24">
        <v>1.9860900000000001E-2</v>
      </c>
      <c r="CI186" s="24">
        <v>2.32143E-2</v>
      </c>
      <c r="CJ186" s="24">
        <v>3.1960099999999998E-2</v>
      </c>
      <c r="CK186" s="24">
        <v>1.8099500000000001E-2</v>
      </c>
      <c r="CL186" s="24">
        <v>4.3423200000000002E-2</v>
      </c>
      <c r="CM186" s="24">
        <v>3.6168199999999998E-2</v>
      </c>
      <c r="CN186" s="24">
        <v>3.0279400000000001E-2</v>
      </c>
      <c r="CO186" s="24">
        <v>4.8193899999999998E-2</v>
      </c>
      <c r="CP186" s="24">
        <v>6.1711099999999998E-2</v>
      </c>
      <c r="CQ186" s="24">
        <v>7.1168499999999996E-2</v>
      </c>
      <c r="CR186" s="24">
        <v>1.26997E-2</v>
      </c>
      <c r="CS186" s="24">
        <v>-1.30315E-2</v>
      </c>
      <c r="CT186" s="24">
        <v>3.3785599999999999E-2</v>
      </c>
      <c r="CU186" s="24">
        <v>3.5697800000000002E-2</v>
      </c>
      <c r="CV186" s="24">
        <v>5.0397400000000002E-2</v>
      </c>
      <c r="CW186" s="24">
        <v>3.8760099999999999E-2</v>
      </c>
      <c r="CX186" s="24">
        <v>3.9518000000000001E-3</v>
      </c>
      <c r="CY186" s="24">
        <v>-7.5109099999999998E-2</v>
      </c>
      <c r="CZ186" s="24">
        <v>-0.17698729999999999</v>
      </c>
      <c r="DA186" s="24">
        <v>-0.1237206</v>
      </c>
      <c r="DB186" s="24">
        <v>-8.7229200000000007E-2</v>
      </c>
      <c r="DC186" s="24">
        <v>-5.9840900000000002E-2</v>
      </c>
      <c r="DD186" s="24">
        <v>-3.4759699999999998E-2</v>
      </c>
      <c r="DE186" s="24">
        <v>-5.2019999999999996E-4</v>
      </c>
      <c r="DF186" s="24">
        <v>3.6841499999999999E-2</v>
      </c>
      <c r="DG186" s="24">
        <v>4.1888500000000002E-2</v>
      </c>
      <c r="DH186" s="24">
        <v>4.9255899999999998E-2</v>
      </c>
      <c r="DI186" s="24">
        <v>3.35704E-2</v>
      </c>
      <c r="DJ186" s="24">
        <v>5.9270299999999998E-2</v>
      </c>
      <c r="DK186" s="24">
        <v>5.1411900000000003E-2</v>
      </c>
      <c r="DL186" s="24">
        <v>4.6217300000000003E-2</v>
      </c>
      <c r="DM186" s="24">
        <v>6.5010100000000001E-2</v>
      </c>
      <c r="DN186" s="24">
        <v>8.1192500000000001E-2</v>
      </c>
      <c r="DO186" s="24">
        <v>9.3249499999999999E-2</v>
      </c>
      <c r="DP186" s="24">
        <v>3.87862E-2</v>
      </c>
      <c r="DQ186" s="24">
        <v>1.5083900000000001E-2</v>
      </c>
      <c r="DR186" s="24">
        <v>5.73112E-2</v>
      </c>
      <c r="DS186" s="24">
        <v>5.8715799999999999E-2</v>
      </c>
      <c r="DT186" s="24">
        <v>7.1160699999999993E-2</v>
      </c>
      <c r="DU186" s="24">
        <v>5.9532799999999997E-2</v>
      </c>
      <c r="DV186" s="24">
        <v>2.3002399999999999E-2</v>
      </c>
      <c r="DW186" s="24">
        <v>-2.16505E-2</v>
      </c>
      <c r="DX186" s="24">
        <v>-0.10769910000000001</v>
      </c>
      <c r="DY186" s="24">
        <v>-6.3163800000000006E-2</v>
      </c>
      <c r="DZ186" s="24">
        <v>-4.0203700000000002E-2</v>
      </c>
      <c r="EA186" s="24">
        <v>-2.0467800000000001E-2</v>
      </c>
      <c r="EB186" s="24">
        <v>-5.9744999999999998E-3</v>
      </c>
      <c r="EC186" s="24">
        <v>2.52743E-2</v>
      </c>
      <c r="ED186" s="24">
        <v>6.1358599999999999E-2</v>
      </c>
      <c r="EE186" s="24">
        <v>6.8850999999999996E-2</v>
      </c>
      <c r="EF186" s="24">
        <v>7.42284E-2</v>
      </c>
      <c r="EG186" s="24">
        <v>5.5907900000000003E-2</v>
      </c>
      <c r="EH186" s="24">
        <v>8.2151100000000005E-2</v>
      </c>
      <c r="EI186" s="24">
        <v>7.3421600000000004E-2</v>
      </c>
      <c r="EJ186" s="24">
        <v>6.9229100000000002E-2</v>
      </c>
      <c r="EK186" s="24">
        <v>8.9289999999999994E-2</v>
      </c>
      <c r="EL186" s="24">
        <v>0.1093206</v>
      </c>
      <c r="EM186" s="24">
        <v>0.12513099999999999</v>
      </c>
      <c r="EN186" s="24">
        <v>7.6450900000000002E-2</v>
      </c>
      <c r="EO186" s="24">
        <v>5.5678100000000001E-2</v>
      </c>
      <c r="EP186" s="24">
        <v>9.1278399999999996E-2</v>
      </c>
      <c r="EQ186" s="24">
        <v>9.1950000000000004E-2</v>
      </c>
      <c r="ER186" s="24">
        <v>0.10113949999999999</v>
      </c>
      <c r="ES186" s="24">
        <v>8.9525300000000002E-2</v>
      </c>
      <c r="ET186" s="24">
        <v>5.0508499999999998E-2</v>
      </c>
      <c r="EU186" s="24">
        <v>69.714119999999994</v>
      </c>
      <c r="EV186" s="24">
        <v>69.550179999999997</v>
      </c>
      <c r="EW186" s="24">
        <v>69.448070000000001</v>
      </c>
      <c r="EX186" s="24">
        <v>69.284710000000004</v>
      </c>
      <c r="EY186" s="24">
        <v>69.224620000000002</v>
      </c>
      <c r="EZ186" s="24">
        <v>69.175610000000006</v>
      </c>
      <c r="FA186" s="24">
        <v>69.108519999999999</v>
      </c>
      <c r="FB186" s="24">
        <v>69.773049999999998</v>
      </c>
      <c r="FC186" s="24">
        <v>71.168610000000001</v>
      </c>
      <c r="FD186" s="24">
        <v>73.366979999999998</v>
      </c>
      <c r="FE186" s="24">
        <v>75.638279999999995</v>
      </c>
      <c r="FF186" s="24">
        <v>77.513419999999996</v>
      </c>
      <c r="FG186" s="24">
        <v>78.59451</v>
      </c>
      <c r="FH186" s="24">
        <v>79.313299999999998</v>
      </c>
      <c r="FI186" s="24">
        <v>79.636520000000004</v>
      </c>
      <c r="FJ186" s="24">
        <v>79.392650000000003</v>
      </c>
      <c r="FK186" s="24">
        <v>78.742130000000003</v>
      </c>
      <c r="FL186" s="24">
        <v>77.459159999999997</v>
      </c>
      <c r="FM186" s="24">
        <v>75.781210000000002</v>
      </c>
      <c r="FN186" s="24">
        <v>74.044340000000005</v>
      </c>
      <c r="FO186" s="24">
        <v>71.980739999999997</v>
      </c>
      <c r="FP186" s="24">
        <v>70.988910000000004</v>
      </c>
      <c r="FQ186" s="24">
        <v>70.550759999999997</v>
      </c>
      <c r="FR186" s="24">
        <v>70.139439999999993</v>
      </c>
      <c r="FS186" s="24">
        <v>0.63407979999999997</v>
      </c>
      <c r="FT186" s="24">
        <v>2.07356E-2</v>
      </c>
      <c r="FU186" s="24">
        <v>4.0788499999999998E-2</v>
      </c>
    </row>
    <row r="187" spans="1:177" x14ac:dyDescent="0.2">
      <c r="A187" s="14" t="s">
        <v>228</v>
      </c>
      <c r="B187" s="14" t="s">
        <v>199</v>
      </c>
      <c r="C187" s="14" t="s">
        <v>224</v>
      </c>
      <c r="D187" s="36" t="s">
        <v>241</v>
      </c>
      <c r="E187" s="25" t="s">
        <v>221</v>
      </c>
      <c r="F187" s="25">
        <v>478</v>
      </c>
      <c r="G187" s="24">
        <v>0.94925369999999998</v>
      </c>
      <c r="H187" s="24">
        <v>0.82322799999999996</v>
      </c>
      <c r="I187" s="24">
        <v>0.73960539999999997</v>
      </c>
      <c r="J187" s="24">
        <v>0.70021650000000002</v>
      </c>
      <c r="K187" s="24">
        <v>0.68302909999999994</v>
      </c>
      <c r="L187" s="24">
        <v>0.68640109999999999</v>
      </c>
      <c r="M187" s="24">
        <v>0.69285260000000004</v>
      </c>
      <c r="N187" s="24">
        <v>0.69697279999999995</v>
      </c>
      <c r="O187" s="24">
        <v>0.68975120000000001</v>
      </c>
      <c r="P187" s="24">
        <v>0.73638429999999999</v>
      </c>
      <c r="Q187" s="24">
        <v>0.78451689999999996</v>
      </c>
      <c r="R187" s="24">
        <v>0.84906939999999997</v>
      </c>
      <c r="S187" s="24">
        <v>0.99280330000000006</v>
      </c>
      <c r="T187" s="24">
        <v>1.1131800000000001</v>
      </c>
      <c r="U187" s="24">
        <v>1.2206969999999999</v>
      </c>
      <c r="V187" s="24">
        <v>1.2785709999999999</v>
      </c>
      <c r="W187" s="24">
        <v>1.3586819999999999</v>
      </c>
      <c r="X187" s="24">
        <v>1.5269060000000001</v>
      </c>
      <c r="Y187" s="24">
        <v>1.5969850000000001</v>
      </c>
      <c r="Z187" s="24">
        <v>1.5205690000000001</v>
      </c>
      <c r="AA187" s="24">
        <v>1.4357789999999999</v>
      </c>
      <c r="AB187" s="24">
        <v>1.4198390000000001</v>
      </c>
      <c r="AC187" s="24">
        <v>1.297736</v>
      </c>
      <c r="AD187" s="24">
        <v>1.128074</v>
      </c>
      <c r="AE187" s="24">
        <v>-0.1027877</v>
      </c>
      <c r="AF187" s="24">
        <v>-0.12854090000000001</v>
      </c>
      <c r="AG187" s="24">
        <v>-0.13760600000000001</v>
      </c>
      <c r="AH187" s="24">
        <v>-0.1429406</v>
      </c>
      <c r="AI187" s="24">
        <v>-0.1477916</v>
      </c>
      <c r="AJ187" s="24">
        <v>-0.15325259999999999</v>
      </c>
      <c r="AK187" s="24">
        <v>-0.16240940000000001</v>
      </c>
      <c r="AL187" s="24">
        <v>-0.15645780000000001</v>
      </c>
      <c r="AM187" s="24">
        <v>-0.18584790000000001</v>
      </c>
      <c r="AN187" s="24">
        <v>-8.9842699999999998E-2</v>
      </c>
      <c r="AO187" s="24">
        <v>-7.2781100000000001E-2</v>
      </c>
      <c r="AP187" s="24">
        <v>-4.9716799999999998E-2</v>
      </c>
      <c r="AQ187" s="24">
        <v>-1.5506900000000001E-2</v>
      </c>
      <c r="AR187" s="24">
        <v>3.4784999999999998E-3</v>
      </c>
      <c r="AS187" s="24">
        <v>6.3980700000000001E-2</v>
      </c>
      <c r="AT187" s="24">
        <v>3.8429100000000001E-2</v>
      </c>
      <c r="AU187" s="24">
        <v>1.1113700000000001E-2</v>
      </c>
      <c r="AV187" s="24">
        <v>4.5420099999999998E-2</v>
      </c>
      <c r="AW187" s="24">
        <v>1.5781699999999999E-2</v>
      </c>
      <c r="AX187" s="24">
        <v>3.13364E-2</v>
      </c>
      <c r="AY187" s="24">
        <v>-4.39762E-2</v>
      </c>
      <c r="AZ187" s="24">
        <v>-9.0087100000000003E-2</v>
      </c>
      <c r="BA187" s="24">
        <v>-7.6872300000000005E-2</v>
      </c>
      <c r="BB187" s="24">
        <v>-7.4255699999999994E-2</v>
      </c>
      <c r="BC187" s="24">
        <v>-5.8895599999999999E-2</v>
      </c>
      <c r="BD187" s="24">
        <v>-8.6858299999999999E-2</v>
      </c>
      <c r="BE187" s="24">
        <v>-9.6598600000000007E-2</v>
      </c>
      <c r="BF187" s="24">
        <v>-0.1024398</v>
      </c>
      <c r="BG187" s="24">
        <v>-0.1063674</v>
      </c>
      <c r="BH187" s="24">
        <v>-0.1116123</v>
      </c>
      <c r="BI187" s="24">
        <v>-0.1183347</v>
      </c>
      <c r="BJ187" s="24">
        <v>-0.10990949999999999</v>
      </c>
      <c r="BK187" s="24">
        <v>-0.13333329999999999</v>
      </c>
      <c r="BL187" s="24">
        <v>-5.4319600000000003E-2</v>
      </c>
      <c r="BM187" s="24">
        <v>-3.51116E-2</v>
      </c>
      <c r="BN187" s="24">
        <v>-8.1984999999999992E-3</v>
      </c>
      <c r="BO187" s="24">
        <v>2.8138300000000002E-2</v>
      </c>
      <c r="BP187" s="24">
        <v>4.72442E-2</v>
      </c>
      <c r="BQ187" s="24">
        <v>9.4192999999999999E-2</v>
      </c>
      <c r="BR187" s="24">
        <v>6.8576799999999993E-2</v>
      </c>
      <c r="BS187" s="24">
        <v>4.31367E-2</v>
      </c>
      <c r="BT187" s="24">
        <v>7.8301700000000002E-2</v>
      </c>
      <c r="BU187" s="24">
        <v>4.7180600000000003E-2</v>
      </c>
      <c r="BV187" s="24">
        <v>6.1413200000000001E-2</v>
      </c>
      <c r="BW187" s="24">
        <v>-3.6740000000000002E-3</v>
      </c>
      <c r="BX187" s="24">
        <v>-3.8618199999999998E-2</v>
      </c>
      <c r="BY187" s="24">
        <v>-2.9384E-2</v>
      </c>
      <c r="BZ187" s="24">
        <v>-2.86532E-2</v>
      </c>
      <c r="CA187" s="24">
        <v>-2.84961E-2</v>
      </c>
      <c r="CB187" s="24">
        <v>-5.7989100000000002E-2</v>
      </c>
      <c r="CC187" s="24">
        <v>-6.8196999999999994E-2</v>
      </c>
      <c r="CD187" s="24">
        <v>-7.4388999999999997E-2</v>
      </c>
      <c r="CE187" s="24">
        <v>-7.7677200000000002E-2</v>
      </c>
      <c r="CF187" s="24">
        <v>-8.2772399999999996E-2</v>
      </c>
      <c r="CG187" s="24">
        <v>-8.7808600000000001E-2</v>
      </c>
      <c r="CH187" s="24">
        <v>-7.7670299999999998E-2</v>
      </c>
      <c r="CI187" s="24">
        <v>-9.6961800000000001E-2</v>
      </c>
      <c r="CJ187" s="24">
        <v>-2.97164E-2</v>
      </c>
      <c r="CK187" s="24">
        <v>-9.0218E-3</v>
      </c>
      <c r="CL187" s="24">
        <v>2.0556999999999999E-2</v>
      </c>
      <c r="CM187" s="24">
        <v>5.8366800000000003E-2</v>
      </c>
      <c r="CN187" s="24">
        <v>7.7556100000000003E-2</v>
      </c>
      <c r="CO187" s="24">
        <v>0.115118</v>
      </c>
      <c r="CP187" s="24">
        <v>8.9456999999999995E-2</v>
      </c>
      <c r="CQ187" s="24">
        <v>6.5315799999999993E-2</v>
      </c>
      <c r="CR187" s="24">
        <v>0.1010754</v>
      </c>
      <c r="CS187" s="24">
        <v>6.89274E-2</v>
      </c>
      <c r="CT187" s="24">
        <v>8.2244300000000006E-2</v>
      </c>
      <c r="CU187" s="24">
        <v>2.4239199999999999E-2</v>
      </c>
      <c r="CV187" s="24">
        <v>-2.9711E-3</v>
      </c>
      <c r="CW187" s="24">
        <v>3.5062000000000001E-3</v>
      </c>
      <c r="CX187" s="24">
        <v>2.931E-3</v>
      </c>
      <c r="CY187" s="24">
        <v>1.9035E-3</v>
      </c>
      <c r="CZ187" s="24">
        <v>-2.9119900000000001E-2</v>
      </c>
      <c r="DA187" s="24">
        <v>-3.9795400000000002E-2</v>
      </c>
      <c r="DB187" s="24">
        <v>-4.6338299999999999E-2</v>
      </c>
      <c r="DC187" s="24">
        <v>-4.8987000000000003E-2</v>
      </c>
      <c r="DD187" s="24">
        <v>-5.3932500000000001E-2</v>
      </c>
      <c r="DE187" s="24">
        <v>-5.7282600000000003E-2</v>
      </c>
      <c r="DF187" s="24">
        <v>-4.5431100000000002E-2</v>
      </c>
      <c r="DG187" s="24">
        <v>-6.05903E-2</v>
      </c>
      <c r="DH187" s="24">
        <v>-5.1130999999999998E-3</v>
      </c>
      <c r="DI187" s="24">
        <v>1.7068E-2</v>
      </c>
      <c r="DJ187" s="24">
        <v>4.9312599999999998E-2</v>
      </c>
      <c r="DK187" s="24">
        <v>8.8595300000000002E-2</v>
      </c>
      <c r="DL187" s="24">
        <v>0.10786809999999999</v>
      </c>
      <c r="DM187" s="24">
        <v>0.136043</v>
      </c>
      <c r="DN187" s="24">
        <v>0.1103373</v>
      </c>
      <c r="DO187" s="24">
        <v>8.74949E-2</v>
      </c>
      <c r="DP187" s="24">
        <v>0.1238491</v>
      </c>
      <c r="DQ187" s="24">
        <v>9.0674199999999996E-2</v>
      </c>
      <c r="DR187" s="24">
        <v>0.1030754</v>
      </c>
      <c r="DS187" s="24">
        <v>5.2152400000000002E-2</v>
      </c>
      <c r="DT187" s="24">
        <v>3.26761E-2</v>
      </c>
      <c r="DU187" s="24">
        <v>3.6396400000000002E-2</v>
      </c>
      <c r="DV187" s="24">
        <v>3.4515200000000003E-2</v>
      </c>
      <c r="DW187" s="24">
        <v>4.5795599999999999E-2</v>
      </c>
      <c r="DX187" s="24">
        <v>1.25627E-2</v>
      </c>
      <c r="DY187" s="24">
        <v>1.212E-3</v>
      </c>
      <c r="DZ187" s="24">
        <v>-5.8374999999999998E-3</v>
      </c>
      <c r="EA187" s="24">
        <v>-7.5627999999999997E-3</v>
      </c>
      <c r="EB187" s="24">
        <v>-1.2292300000000001E-2</v>
      </c>
      <c r="EC187" s="24">
        <v>-1.32078E-2</v>
      </c>
      <c r="ED187" s="24">
        <v>1.1172000000000001E-3</v>
      </c>
      <c r="EE187" s="24">
        <v>-8.0756999999999999E-3</v>
      </c>
      <c r="EF187" s="24">
        <v>3.041E-2</v>
      </c>
      <c r="EG187" s="24">
        <v>5.4737500000000001E-2</v>
      </c>
      <c r="EH187" s="24">
        <v>9.0830900000000006E-2</v>
      </c>
      <c r="EI187" s="24">
        <v>0.13224040000000001</v>
      </c>
      <c r="EJ187" s="24">
        <v>0.15163380000000001</v>
      </c>
      <c r="EK187" s="24">
        <v>0.1662554</v>
      </c>
      <c r="EL187" s="24">
        <v>0.140485</v>
      </c>
      <c r="EM187" s="24">
        <v>0.119518</v>
      </c>
      <c r="EN187" s="24">
        <v>0.1567307</v>
      </c>
      <c r="EO187" s="24">
        <v>0.1220731</v>
      </c>
      <c r="EP187" s="24">
        <v>0.1331522</v>
      </c>
      <c r="EQ187" s="24">
        <v>9.2454499999999995E-2</v>
      </c>
      <c r="ER187" s="24">
        <v>8.4144999999999998E-2</v>
      </c>
      <c r="ES187" s="24">
        <v>8.3884600000000004E-2</v>
      </c>
      <c r="ET187" s="24">
        <v>8.01177E-2</v>
      </c>
      <c r="EU187" s="24">
        <v>68.617580000000004</v>
      </c>
      <c r="EV187" s="24">
        <v>68.273480000000006</v>
      </c>
      <c r="EW187" s="24">
        <v>67.997749999999996</v>
      </c>
      <c r="EX187" s="24">
        <v>67.656649999999999</v>
      </c>
      <c r="EY187" s="24">
        <v>67.558980000000005</v>
      </c>
      <c r="EZ187" s="24">
        <v>67.420739999999995</v>
      </c>
      <c r="FA187" s="24">
        <v>67.12997</v>
      </c>
      <c r="FB187" s="24">
        <v>68.070629999999994</v>
      </c>
      <c r="FC187" s="24">
        <v>70.085650000000001</v>
      </c>
      <c r="FD187" s="24">
        <v>73.182569999999998</v>
      </c>
      <c r="FE187" s="24">
        <v>76.12321</v>
      </c>
      <c r="FF187" s="24">
        <v>79.087909999999994</v>
      </c>
      <c r="FG187" s="24">
        <v>80.954170000000005</v>
      </c>
      <c r="FH187" s="24">
        <v>81.981970000000004</v>
      </c>
      <c r="FI187" s="24">
        <v>82.314049999999995</v>
      </c>
      <c r="FJ187" s="24">
        <v>82.165289999999999</v>
      </c>
      <c r="FK187" s="24">
        <v>81.299030000000002</v>
      </c>
      <c r="FL187" s="24">
        <v>79.997749999999996</v>
      </c>
      <c r="FM187" s="24">
        <v>78.152519999999996</v>
      </c>
      <c r="FN187" s="24">
        <v>75.630359999999996</v>
      </c>
      <c r="FO187" s="24">
        <v>72.734790000000004</v>
      </c>
      <c r="FP187" s="24">
        <v>70.778360000000006</v>
      </c>
      <c r="FQ187" s="24">
        <v>70.153270000000006</v>
      </c>
      <c r="FR187" s="24">
        <v>69.35763</v>
      </c>
      <c r="FS187" s="24">
        <v>1.040956</v>
      </c>
      <c r="FT187" s="24">
        <v>4.8346199999999999E-2</v>
      </c>
      <c r="FU187" s="24">
        <v>3.6704899999999999E-2</v>
      </c>
    </row>
    <row r="188" spans="1:177" x14ac:dyDescent="0.2">
      <c r="A188" s="14" t="s">
        <v>228</v>
      </c>
      <c r="B188" s="14" t="s">
        <v>199</v>
      </c>
      <c r="C188" s="14" t="s">
        <v>224</v>
      </c>
      <c r="D188" s="36" t="s">
        <v>242</v>
      </c>
      <c r="E188" s="25" t="s">
        <v>219</v>
      </c>
      <c r="F188" s="25">
        <v>1002</v>
      </c>
      <c r="G188" s="24">
        <v>0.72370049999999997</v>
      </c>
      <c r="H188" s="24">
        <v>0.62747969999999997</v>
      </c>
      <c r="I188" s="24">
        <v>0.58093379999999994</v>
      </c>
      <c r="J188" s="24">
        <v>0.53290289999999996</v>
      </c>
      <c r="K188" s="24">
        <v>0.52476739999999999</v>
      </c>
      <c r="L188" s="24">
        <v>0.53479529999999997</v>
      </c>
      <c r="M188" s="24">
        <v>0.57967369999999996</v>
      </c>
      <c r="N188" s="24">
        <v>0.63433079999999997</v>
      </c>
      <c r="O188" s="24">
        <v>0.61428640000000001</v>
      </c>
      <c r="P188" s="24">
        <v>0.60784099999999996</v>
      </c>
      <c r="Q188" s="24">
        <v>0.61443689999999995</v>
      </c>
      <c r="R188" s="24">
        <v>0.64012239999999998</v>
      </c>
      <c r="S188" s="24">
        <v>0.68376409999999999</v>
      </c>
      <c r="T188" s="24">
        <v>0.71628480000000005</v>
      </c>
      <c r="U188" s="24">
        <v>0.74512619999999996</v>
      </c>
      <c r="V188" s="24">
        <v>0.79799869999999995</v>
      </c>
      <c r="W188" s="24">
        <v>0.8630312</v>
      </c>
      <c r="X188" s="24">
        <v>0.93633540000000004</v>
      </c>
      <c r="Y188" s="24">
        <v>0.98414389999999996</v>
      </c>
      <c r="Z188" s="24">
        <v>1.019261</v>
      </c>
      <c r="AA188" s="24">
        <v>1.094338</v>
      </c>
      <c r="AB188" s="24">
        <v>1.082462</v>
      </c>
      <c r="AC188" s="24">
        <v>1.00485</v>
      </c>
      <c r="AD188" s="24">
        <v>0.85097909999999999</v>
      </c>
      <c r="AE188" s="24">
        <v>-0.12293850000000001</v>
      </c>
      <c r="AF188" s="24">
        <v>-0.2007912</v>
      </c>
      <c r="AG188" s="24">
        <v>-0.16654720000000001</v>
      </c>
      <c r="AH188" s="24">
        <v>-0.13260469999999999</v>
      </c>
      <c r="AI188" s="24">
        <v>-0.11465160000000001</v>
      </c>
      <c r="AJ188" s="24">
        <v>-9.5324500000000006E-2</v>
      </c>
      <c r="AK188" s="24">
        <v>-8.1190799999999994E-2</v>
      </c>
      <c r="AL188" s="24">
        <v>-6.1704099999999998E-2</v>
      </c>
      <c r="AM188" s="24">
        <v>-7.2451699999999994E-2</v>
      </c>
      <c r="AN188" s="24">
        <v>-3.0824799999999999E-2</v>
      </c>
      <c r="AO188" s="24">
        <v>-2.9326499999999998E-2</v>
      </c>
      <c r="AP188" s="24">
        <v>-8.5789999999999998E-3</v>
      </c>
      <c r="AQ188" s="24">
        <v>3.4539999999999999E-4</v>
      </c>
      <c r="AR188" s="24">
        <v>3.1572000000000002E-3</v>
      </c>
      <c r="AS188" s="24">
        <v>2.9537299999999999E-2</v>
      </c>
      <c r="AT188" s="24">
        <v>2.3863499999999999E-2</v>
      </c>
      <c r="AU188" s="24">
        <v>1.5741999999999999E-2</v>
      </c>
      <c r="AV188" s="24">
        <v>-4.1910000000000003E-3</v>
      </c>
      <c r="AW188" s="24">
        <v>-2.9600999999999999E-2</v>
      </c>
      <c r="AX188" s="24">
        <v>2.1743999999999999E-3</v>
      </c>
      <c r="AY188" s="24">
        <v>-1.7441100000000001E-2</v>
      </c>
      <c r="AZ188" s="24">
        <v>-2.4171700000000001E-2</v>
      </c>
      <c r="BA188" s="24">
        <v>-2.5219399999999999E-2</v>
      </c>
      <c r="BB188" s="24">
        <v>-4.0246200000000003E-2</v>
      </c>
      <c r="BC188" s="24">
        <v>-8.7230799999999997E-2</v>
      </c>
      <c r="BD188" s="24">
        <v>-0.15767970000000001</v>
      </c>
      <c r="BE188" s="24">
        <v>-0.1280183</v>
      </c>
      <c r="BF188" s="24">
        <v>-0.1007868</v>
      </c>
      <c r="BG188" s="24">
        <v>-8.6092600000000005E-2</v>
      </c>
      <c r="BH188" s="24">
        <v>-7.09645E-2</v>
      </c>
      <c r="BI188" s="24">
        <v>-5.6989499999999998E-2</v>
      </c>
      <c r="BJ188" s="24">
        <v>-3.6965199999999997E-2</v>
      </c>
      <c r="BK188" s="24">
        <v>-4.4794100000000003E-2</v>
      </c>
      <c r="BL188" s="24">
        <v>-9.7423000000000006E-3</v>
      </c>
      <c r="BM188" s="24">
        <v>-8.5848000000000001E-3</v>
      </c>
      <c r="BN188" s="24">
        <v>1.3681499999999999E-2</v>
      </c>
      <c r="BO188" s="24">
        <v>2.30701E-2</v>
      </c>
      <c r="BP188" s="24">
        <v>2.6206E-2</v>
      </c>
      <c r="BQ188" s="24">
        <v>4.8443899999999998E-2</v>
      </c>
      <c r="BR188" s="24">
        <v>4.4403600000000001E-2</v>
      </c>
      <c r="BS188" s="24">
        <v>3.8473100000000003E-2</v>
      </c>
      <c r="BT188" s="24">
        <v>2.15208E-2</v>
      </c>
      <c r="BU188" s="24">
        <v>-2.8774E-3</v>
      </c>
      <c r="BV188" s="24">
        <v>2.5385499999999998E-2</v>
      </c>
      <c r="BW188" s="24">
        <v>8.3590000000000001E-3</v>
      </c>
      <c r="BX188" s="24">
        <v>4.0971000000000002E-3</v>
      </c>
      <c r="BY188" s="24">
        <v>1.6919999999999999E-3</v>
      </c>
      <c r="BZ188" s="24">
        <v>-1.4938099999999999E-2</v>
      </c>
      <c r="CA188" s="24">
        <v>-6.2499800000000001E-2</v>
      </c>
      <c r="CB188" s="24">
        <v>-0.12782080000000001</v>
      </c>
      <c r="CC188" s="24">
        <v>-0.1013333</v>
      </c>
      <c r="CD188" s="24">
        <v>-7.8749799999999995E-2</v>
      </c>
      <c r="CE188" s="24">
        <v>-6.6312700000000002E-2</v>
      </c>
      <c r="CF188" s="24">
        <v>-5.4092800000000003E-2</v>
      </c>
      <c r="CG188" s="24">
        <v>-4.0227800000000001E-2</v>
      </c>
      <c r="CH188" s="24">
        <v>-1.9831100000000001E-2</v>
      </c>
      <c r="CI188" s="24">
        <v>-2.5638500000000002E-2</v>
      </c>
      <c r="CJ188" s="24">
        <v>4.8593000000000004E-3</v>
      </c>
      <c r="CK188" s="24">
        <v>5.7808E-3</v>
      </c>
      <c r="CL188" s="24">
        <v>2.9099E-2</v>
      </c>
      <c r="CM188" s="24">
        <v>3.8809200000000002E-2</v>
      </c>
      <c r="CN188" s="24">
        <v>4.2169600000000002E-2</v>
      </c>
      <c r="CO188" s="24">
        <v>6.1538500000000003E-2</v>
      </c>
      <c r="CP188" s="24">
        <v>5.86297E-2</v>
      </c>
      <c r="CQ188" s="24">
        <v>5.4216500000000001E-2</v>
      </c>
      <c r="CR188" s="24">
        <v>3.9328799999999997E-2</v>
      </c>
      <c r="CS188" s="24">
        <v>1.5631300000000001E-2</v>
      </c>
      <c r="CT188" s="24">
        <v>4.1461499999999998E-2</v>
      </c>
      <c r="CU188" s="24">
        <v>2.6228100000000001E-2</v>
      </c>
      <c r="CV188" s="24">
        <v>2.36759E-2</v>
      </c>
      <c r="CW188" s="24">
        <v>2.03308E-2</v>
      </c>
      <c r="CX188" s="24">
        <v>2.5901000000000001E-3</v>
      </c>
      <c r="CY188" s="24">
        <v>-3.7768799999999998E-2</v>
      </c>
      <c r="CZ188" s="24">
        <v>-9.7961999999999994E-2</v>
      </c>
      <c r="DA188" s="24">
        <v>-7.4648300000000001E-2</v>
      </c>
      <c r="DB188" s="24">
        <v>-5.6712800000000001E-2</v>
      </c>
      <c r="DC188" s="24">
        <v>-4.6532900000000002E-2</v>
      </c>
      <c r="DD188" s="24">
        <v>-3.7221200000000003E-2</v>
      </c>
      <c r="DE188" s="24">
        <v>-2.3466000000000001E-2</v>
      </c>
      <c r="DF188" s="24">
        <v>-2.6970000000000002E-3</v>
      </c>
      <c r="DG188" s="24">
        <v>-6.483E-3</v>
      </c>
      <c r="DH188" s="24">
        <v>1.9460999999999999E-2</v>
      </c>
      <c r="DI188" s="24">
        <v>2.0146399999999998E-2</v>
      </c>
      <c r="DJ188" s="24">
        <v>4.4516500000000001E-2</v>
      </c>
      <c r="DK188" s="24">
        <v>5.4548199999999998E-2</v>
      </c>
      <c r="DL188" s="24">
        <v>5.81331E-2</v>
      </c>
      <c r="DM188" s="24">
        <v>7.4633099999999994E-2</v>
      </c>
      <c r="DN188" s="24">
        <v>7.2855699999999995E-2</v>
      </c>
      <c r="DO188" s="24">
        <v>6.9959999999999994E-2</v>
      </c>
      <c r="DP188" s="24">
        <v>5.7136699999999999E-2</v>
      </c>
      <c r="DQ188" s="24">
        <v>3.4139999999999997E-2</v>
      </c>
      <c r="DR188" s="24">
        <v>5.7537400000000002E-2</v>
      </c>
      <c r="DS188" s="24">
        <v>4.40971E-2</v>
      </c>
      <c r="DT188" s="24">
        <v>4.3254800000000003E-2</v>
      </c>
      <c r="DU188" s="24">
        <v>3.8969700000000003E-2</v>
      </c>
      <c r="DV188" s="24">
        <v>2.0118400000000002E-2</v>
      </c>
      <c r="DW188" s="24">
        <v>-2.0612E-3</v>
      </c>
      <c r="DX188" s="24">
        <v>-5.4850500000000003E-2</v>
      </c>
      <c r="DY188" s="24">
        <v>-3.6119400000000003E-2</v>
      </c>
      <c r="DZ188" s="24">
        <v>-2.4894900000000001E-2</v>
      </c>
      <c r="EA188" s="24">
        <v>-1.7973900000000001E-2</v>
      </c>
      <c r="EB188" s="24">
        <v>-1.28612E-2</v>
      </c>
      <c r="EC188" s="24">
        <v>7.3530000000000004E-4</v>
      </c>
      <c r="ED188" s="24">
        <v>2.20418E-2</v>
      </c>
      <c r="EE188" s="24">
        <v>2.1174599999999998E-2</v>
      </c>
      <c r="EF188" s="24">
        <v>4.05434E-2</v>
      </c>
      <c r="EG188" s="24">
        <v>4.0888000000000001E-2</v>
      </c>
      <c r="EH188" s="24">
        <v>6.6777000000000003E-2</v>
      </c>
      <c r="EI188" s="24">
        <v>7.7272900000000005E-2</v>
      </c>
      <c r="EJ188" s="24">
        <v>8.1182000000000004E-2</v>
      </c>
      <c r="EK188" s="24">
        <v>9.3539700000000003E-2</v>
      </c>
      <c r="EL188" s="24">
        <v>9.3395900000000004E-2</v>
      </c>
      <c r="EM188" s="24">
        <v>9.2690999999999996E-2</v>
      </c>
      <c r="EN188" s="24">
        <v>8.2848500000000005E-2</v>
      </c>
      <c r="EO188" s="24">
        <v>6.08637E-2</v>
      </c>
      <c r="EP188" s="24">
        <v>8.0748500000000001E-2</v>
      </c>
      <c r="EQ188" s="24">
        <v>6.9897200000000007E-2</v>
      </c>
      <c r="ER188" s="24">
        <v>7.1523600000000007E-2</v>
      </c>
      <c r="ES188" s="24">
        <v>6.5881099999999998E-2</v>
      </c>
      <c r="ET188" s="24">
        <v>4.5426399999999999E-2</v>
      </c>
      <c r="EU188" s="24">
        <v>63.240729999999999</v>
      </c>
      <c r="EV188" s="24">
        <v>62.630719999999997</v>
      </c>
      <c r="EW188" s="24">
        <v>62.18497</v>
      </c>
      <c r="EX188" s="24">
        <v>61.69115</v>
      </c>
      <c r="EY188" s="24">
        <v>61.444070000000004</v>
      </c>
      <c r="EZ188" s="24">
        <v>61.237400000000001</v>
      </c>
      <c r="FA188" s="24">
        <v>60.98798</v>
      </c>
      <c r="FB188" s="24">
        <v>62.242739999999998</v>
      </c>
      <c r="FC188" s="24">
        <v>64.469449999999995</v>
      </c>
      <c r="FD188" s="24">
        <v>67.482140000000001</v>
      </c>
      <c r="FE188" s="24">
        <v>70.207340000000002</v>
      </c>
      <c r="FF188" s="24">
        <v>72.172290000000004</v>
      </c>
      <c r="FG188" s="24">
        <v>73.710520000000002</v>
      </c>
      <c r="FH188" s="24">
        <v>74.753919999999994</v>
      </c>
      <c r="FI188" s="24">
        <v>75.357259999999997</v>
      </c>
      <c r="FJ188" s="24">
        <v>75.540570000000002</v>
      </c>
      <c r="FK188" s="24">
        <v>75.143910000000005</v>
      </c>
      <c r="FL188" s="24">
        <v>73.839399999999998</v>
      </c>
      <c r="FM188" s="24">
        <v>72.165279999999996</v>
      </c>
      <c r="FN188" s="24">
        <v>69.992649999999998</v>
      </c>
      <c r="FO188" s="24">
        <v>67.251419999999996</v>
      </c>
      <c r="FP188" s="24">
        <v>65.357600000000005</v>
      </c>
      <c r="FQ188" s="24">
        <v>64.519869999999997</v>
      </c>
      <c r="FR188" s="24">
        <v>63.960929999999998</v>
      </c>
      <c r="FS188" s="24">
        <v>0.57972789999999996</v>
      </c>
      <c r="FT188" s="24">
        <v>2.42378E-2</v>
      </c>
      <c r="FU188" s="24">
        <v>2.8054099999999998E-2</v>
      </c>
    </row>
    <row r="189" spans="1:177" x14ac:dyDescent="0.2">
      <c r="A189" s="14" t="s">
        <v>228</v>
      </c>
      <c r="B189" s="14" t="s">
        <v>199</v>
      </c>
      <c r="C189" s="14" t="s">
        <v>224</v>
      </c>
      <c r="D189" s="36" t="s">
        <v>242</v>
      </c>
      <c r="E189" s="25" t="s">
        <v>220</v>
      </c>
      <c r="F189" s="25">
        <v>573</v>
      </c>
      <c r="G189" s="24">
        <v>0.68634620000000002</v>
      </c>
      <c r="H189" s="24">
        <v>0.61842529999999996</v>
      </c>
      <c r="I189" s="24">
        <v>0.57163260000000005</v>
      </c>
      <c r="J189" s="24">
        <v>0.50441369999999996</v>
      </c>
      <c r="K189" s="24">
        <v>0.48851</v>
      </c>
      <c r="L189" s="24">
        <v>0.49313770000000001</v>
      </c>
      <c r="M189" s="24">
        <v>0.56571139999999998</v>
      </c>
      <c r="N189" s="24">
        <v>0.62924760000000002</v>
      </c>
      <c r="O189" s="24">
        <v>0.62661809999999996</v>
      </c>
      <c r="P189" s="24">
        <v>0.60930819999999997</v>
      </c>
      <c r="Q189" s="24">
        <v>0.60897849999999998</v>
      </c>
      <c r="R189" s="24">
        <v>0.64031579999999999</v>
      </c>
      <c r="S189" s="24">
        <v>0.64320390000000005</v>
      </c>
      <c r="T189" s="24">
        <v>0.64441159999999997</v>
      </c>
      <c r="U189" s="24">
        <v>0.64682919999999999</v>
      </c>
      <c r="V189" s="24">
        <v>0.67094980000000004</v>
      </c>
      <c r="W189" s="24">
        <v>0.7254313</v>
      </c>
      <c r="X189" s="24">
        <v>0.75614440000000005</v>
      </c>
      <c r="Y189" s="24">
        <v>0.82910899999999998</v>
      </c>
      <c r="Z189" s="24">
        <v>0.87732310000000002</v>
      </c>
      <c r="AA189" s="24">
        <v>0.95490960000000003</v>
      </c>
      <c r="AB189" s="24">
        <v>0.96730830000000001</v>
      </c>
      <c r="AC189" s="24">
        <v>0.90910619999999998</v>
      </c>
      <c r="AD189" s="24">
        <v>0.77983460000000004</v>
      </c>
      <c r="AE189" s="24">
        <v>-0.18017030000000001</v>
      </c>
      <c r="AF189" s="24">
        <v>-0.2972649</v>
      </c>
      <c r="AG189" s="24">
        <v>-0.23364889999999999</v>
      </c>
      <c r="AH189" s="24">
        <v>-0.17014209999999999</v>
      </c>
      <c r="AI189" s="24">
        <v>-0.13682449999999999</v>
      </c>
      <c r="AJ189" s="24">
        <v>-9.2546500000000004E-2</v>
      </c>
      <c r="AK189" s="24">
        <v>-5.96321E-2</v>
      </c>
      <c r="AL189" s="24">
        <v>-2.3797599999999999E-2</v>
      </c>
      <c r="AM189" s="24">
        <v>-2.4624299999999998E-2</v>
      </c>
      <c r="AN189" s="24">
        <v>-1.43895E-2</v>
      </c>
      <c r="AO189" s="24">
        <v>-2.2718499999999999E-2</v>
      </c>
      <c r="AP189" s="24">
        <v>-3.7209999999999999E-3</v>
      </c>
      <c r="AQ189" s="24">
        <v>-9.2917999999999994E-3</v>
      </c>
      <c r="AR189" s="24">
        <v>-1.6827600000000002E-2</v>
      </c>
      <c r="AS189" s="24">
        <v>-7.6195000000000004E-3</v>
      </c>
      <c r="AT189" s="24">
        <v>-5.8935999999999997E-3</v>
      </c>
      <c r="AU189" s="24">
        <v>-4.9394E-3</v>
      </c>
      <c r="AV189" s="24">
        <v>-5.4865999999999998E-2</v>
      </c>
      <c r="AW189" s="24">
        <v>-7.8619400000000006E-2</v>
      </c>
      <c r="AX189" s="24">
        <v>-2.95792E-2</v>
      </c>
      <c r="AY189" s="24">
        <v>-2.6203299999999999E-2</v>
      </c>
      <c r="AZ189" s="24">
        <v>-8.8669000000000005E-3</v>
      </c>
      <c r="BA189" s="24">
        <v>-1.8439799999999999E-2</v>
      </c>
      <c r="BB189" s="24">
        <v>-4.3263599999999999E-2</v>
      </c>
      <c r="BC189" s="24">
        <v>-0.12671170000000001</v>
      </c>
      <c r="BD189" s="24">
        <v>-0.2279767</v>
      </c>
      <c r="BE189" s="24">
        <v>-0.1730921</v>
      </c>
      <c r="BF189" s="24">
        <v>-0.12311660000000001</v>
      </c>
      <c r="BG189" s="24">
        <v>-9.7451399999999994E-2</v>
      </c>
      <c r="BH189" s="24">
        <v>-6.3761300000000007E-2</v>
      </c>
      <c r="BI189" s="24">
        <v>-3.3837600000000002E-2</v>
      </c>
      <c r="BJ189" s="24">
        <v>7.1949999999999998E-4</v>
      </c>
      <c r="BK189" s="24">
        <v>2.3381999999999999E-3</v>
      </c>
      <c r="BL189" s="24">
        <v>1.0582899999999999E-2</v>
      </c>
      <c r="BM189" s="24">
        <v>-3.8099999999999999E-4</v>
      </c>
      <c r="BN189" s="24">
        <v>1.9159800000000001E-2</v>
      </c>
      <c r="BO189" s="24">
        <v>1.27178E-2</v>
      </c>
      <c r="BP189" s="24">
        <v>6.1841999999999999E-3</v>
      </c>
      <c r="BQ189" s="24">
        <v>1.6660500000000002E-2</v>
      </c>
      <c r="BR189" s="24">
        <v>2.2234500000000001E-2</v>
      </c>
      <c r="BS189" s="24">
        <v>2.69421E-2</v>
      </c>
      <c r="BT189" s="24">
        <v>-1.7201299999999999E-2</v>
      </c>
      <c r="BU189" s="24">
        <v>-3.8025200000000002E-2</v>
      </c>
      <c r="BV189" s="24">
        <v>4.3880000000000004E-3</v>
      </c>
      <c r="BW189" s="24">
        <v>7.0309999999999999E-3</v>
      </c>
      <c r="BX189" s="24">
        <v>2.1111999999999999E-2</v>
      </c>
      <c r="BY189" s="24">
        <v>1.1552700000000001E-2</v>
      </c>
      <c r="BZ189" s="24">
        <v>-1.5757500000000001E-2</v>
      </c>
      <c r="CA189" s="24">
        <v>-8.9686500000000002E-2</v>
      </c>
      <c r="CB189" s="24">
        <v>-0.1799878</v>
      </c>
      <c r="CC189" s="24">
        <v>-0.13115060000000001</v>
      </c>
      <c r="CD189" s="24">
        <v>-9.0547000000000002E-2</v>
      </c>
      <c r="CE189" s="24">
        <v>-7.01817E-2</v>
      </c>
      <c r="CF189" s="24">
        <v>-4.3824700000000001E-2</v>
      </c>
      <c r="CG189" s="24">
        <v>-1.5972400000000001E-2</v>
      </c>
      <c r="CH189" s="24">
        <v>1.77001E-2</v>
      </c>
      <c r="CI189" s="24">
        <v>2.1012400000000001E-2</v>
      </c>
      <c r="CJ189" s="24">
        <v>2.7878799999999999E-2</v>
      </c>
      <c r="CK189" s="24">
        <v>1.50899E-2</v>
      </c>
      <c r="CL189" s="24">
        <v>3.5006900000000001E-2</v>
      </c>
      <c r="CM189" s="24">
        <v>2.79616E-2</v>
      </c>
      <c r="CN189" s="24">
        <v>2.2122099999999999E-2</v>
      </c>
      <c r="CO189" s="24">
        <v>3.3476699999999998E-2</v>
      </c>
      <c r="CP189" s="24">
        <v>4.1716000000000003E-2</v>
      </c>
      <c r="CQ189" s="24">
        <v>4.9022999999999997E-2</v>
      </c>
      <c r="CR189" s="24">
        <v>8.8850999999999999E-3</v>
      </c>
      <c r="CS189" s="24">
        <v>-9.9097999999999999E-3</v>
      </c>
      <c r="CT189" s="24">
        <v>2.79136E-2</v>
      </c>
      <c r="CU189" s="24">
        <v>3.00489E-2</v>
      </c>
      <c r="CV189" s="24">
        <v>4.1875200000000001E-2</v>
      </c>
      <c r="CW189" s="24">
        <v>3.2325399999999997E-2</v>
      </c>
      <c r="CX189" s="24">
        <v>3.2932E-3</v>
      </c>
      <c r="CY189" s="24">
        <v>-5.2661199999999998E-2</v>
      </c>
      <c r="CZ189" s="24">
        <v>-0.13199900000000001</v>
      </c>
      <c r="DA189" s="24">
        <v>-8.92091E-2</v>
      </c>
      <c r="DB189" s="24">
        <v>-5.7977300000000002E-2</v>
      </c>
      <c r="DC189" s="24">
        <v>-4.2911999999999999E-2</v>
      </c>
      <c r="DD189" s="24">
        <v>-2.3888199999999998E-2</v>
      </c>
      <c r="DE189" s="24">
        <v>1.8927E-3</v>
      </c>
      <c r="DF189" s="24">
        <v>3.4680599999999999E-2</v>
      </c>
      <c r="DG189" s="24">
        <v>3.96865E-2</v>
      </c>
      <c r="DH189" s="24">
        <v>4.5174600000000002E-2</v>
      </c>
      <c r="DI189" s="24">
        <v>3.0560799999999999E-2</v>
      </c>
      <c r="DJ189" s="24">
        <v>5.0854099999999999E-2</v>
      </c>
      <c r="DK189" s="24">
        <v>4.3205399999999998E-2</v>
      </c>
      <c r="DL189" s="24">
        <v>3.8059999999999997E-2</v>
      </c>
      <c r="DM189" s="24">
        <v>5.0292900000000001E-2</v>
      </c>
      <c r="DN189" s="24">
        <v>6.1197399999999999E-2</v>
      </c>
      <c r="DO189" s="24">
        <v>7.1104000000000001E-2</v>
      </c>
      <c r="DP189" s="24">
        <v>3.4971599999999999E-2</v>
      </c>
      <c r="DQ189" s="24">
        <v>1.8205599999999999E-2</v>
      </c>
      <c r="DR189" s="24">
        <v>5.1439199999999997E-2</v>
      </c>
      <c r="DS189" s="24">
        <v>5.3066799999999997E-2</v>
      </c>
      <c r="DT189" s="24">
        <v>6.26385E-2</v>
      </c>
      <c r="DU189" s="24">
        <v>5.3098199999999998E-2</v>
      </c>
      <c r="DV189" s="24">
        <v>2.23438E-2</v>
      </c>
      <c r="DW189" s="24">
        <v>7.9739999999999998E-4</v>
      </c>
      <c r="DX189" s="24">
        <v>-6.2710799999999997E-2</v>
      </c>
      <c r="DY189" s="24">
        <v>-2.8652299999999999E-2</v>
      </c>
      <c r="DZ189" s="24">
        <v>-1.0951799999999999E-2</v>
      </c>
      <c r="EA189" s="24">
        <v>-3.5389000000000002E-3</v>
      </c>
      <c r="EB189" s="24">
        <v>4.8970000000000003E-3</v>
      </c>
      <c r="EC189" s="24">
        <v>2.7687199999999999E-2</v>
      </c>
      <c r="ED189" s="24">
        <v>5.9197800000000002E-2</v>
      </c>
      <c r="EE189" s="24">
        <v>6.6649E-2</v>
      </c>
      <c r="EF189" s="24">
        <v>7.0147000000000001E-2</v>
      </c>
      <c r="EG189" s="24">
        <v>5.2898399999999998E-2</v>
      </c>
      <c r="EH189" s="24">
        <v>7.3734900000000006E-2</v>
      </c>
      <c r="EI189" s="24">
        <v>6.5214999999999995E-2</v>
      </c>
      <c r="EJ189" s="24">
        <v>6.10717E-2</v>
      </c>
      <c r="EK189" s="24">
        <v>7.4572899999999998E-2</v>
      </c>
      <c r="EL189" s="24">
        <v>8.9325500000000002E-2</v>
      </c>
      <c r="EM189" s="24">
        <v>0.1029854</v>
      </c>
      <c r="EN189" s="24">
        <v>7.2636300000000001E-2</v>
      </c>
      <c r="EO189" s="24">
        <v>5.8799799999999999E-2</v>
      </c>
      <c r="EP189" s="24">
        <v>8.5406399999999993E-2</v>
      </c>
      <c r="EQ189" s="24">
        <v>8.6301100000000006E-2</v>
      </c>
      <c r="ER189" s="24">
        <v>9.2617400000000003E-2</v>
      </c>
      <c r="ES189" s="24">
        <v>8.3090700000000003E-2</v>
      </c>
      <c r="ET189" s="24">
        <v>4.9849900000000003E-2</v>
      </c>
      <c r="EU189" s="24">
        <v>63.554209999999998</v>
      </c>
      <c r="EV189" s="24">
        <v>62.9679</v>
      </c>
      <c r="EW189" s="24">
        <v>62.684429999999999</v>
      </c>
      <c r="EX189" s="24">
        <v>62.261049999999997</v>
      </c>
      <c r="EY189" s="24">
        <v>62.104790000000001</v>
      </c>
      <c r="EZ189" s="24">
        <v>61.933369999999996</v>
      </c>
      <c r="FA189" s="24">
        <v>61.705030000000001</v>
      </c>
      <c r="FB189" s="24">
        <v>62.761960000000002</v>
      </c>
      <c r="FC189" s="24">
        <v>64.560869999999994</v>
      </c>
      <c r="FD189" s="24">
        <v>67.199879999999993</v>
      </c>
      <c r="FE189" s="24">
        <v>69.627489999999995</v>
      </c>
      <c r="FF189" s="24">
        <v>71.190799999999996</v>
      </c>
      <c r="FG189" s="24">
        <v>72.419139999999999</v>
      </c>
      <c r="FH189" s="24">
        <v>73.309510000000003</v>
      </c>
      <c r="FI189" s="24">
        <v>73.921260000000004</v>
      </c>
      <c r="FJ189" s="24">
        <v>74.141130000000004</v>
      </c>
      <c r="FK189" s="24">
        <v>73.766199999999998</v>
      </c>
      <c r="FL189" s="24">
        <v>72.487589999999997</v>
      </c>
      <c r="FM189" s="24">
        <v>70.967290000000006</v>
      </c>
      <c r="FN189" s="24">
        <v>69.220470000000006</v>
      </c>
      <c r="FO189" s="24">
        <v>66.900059999999996</v>
      </c>
      <c r="FP189" s="24">
        <v>65.394310000000004</v>
      </c>
      <c r="FQ189" s="24">
        <v>64.743189999999998</v>
      </c>
      <c r="FR189" s="24">
        <v>64.274379999999994</v>
      </c>
      <c r="FS189" s="24">
        <v>0.63407979999999997</v>
      </c>
      <c r="FT189" s="24">
        <v>2.07356E-2</v>
      </c>
      <c r="FU189" s="24">
        <v>4.0788499999999998E-2</v>
      </c>
    </row>
    <row r="190" spans="1:177" x14ac:dyDescent="0.2">
      <c r="A190" s="14" t="s">
        <v>228</v>
      </c>
      <c r="B190" s="14" t="s">
        <v>199</v>
      </c>
      <c r="C190" s="14" t="s">
        <v>224</v>
      </c>
      <c r="D190" s="36" t="s">
        <v>242</v>
      </c>
      <c r="E190" s="25" t="s">
        <v>221</v>
      </c>
      <c r="F190" s="25">
        <v>429</v>
      </c>
      <c r="G190" s="24">
        <v>0.77541300000000002</v>
      </c>
      <c r="H190" s="24">
        <v>0.65612199999999998</v>
      </c>
      <c r="I190" s="24">
        <v>0.60159339999999994</v>
      </c>
      <c r="J190" s="24">
        <v>0.57144859999999997</v>
      </c>
      <c r="K190" s="24">
        <v>0.56644779999999995</v>
      </c>
      <c r="L190" s="24">
        <v>0.58243909999999999</v>
      </c>
      <c r="M190" s="24">
        <v>0.59184190000000003</v>
      </c>
      <c r="N190" s="24">
        <v>0.6356714</v>
      </c>
      <c r="O190" s="24">
        <v>0.59801709999999997</v>
      </c>
      <c r="P190" s="24">
        <v>0.60504080000000005</v>
      </c>
      <c r="Q190" s="24">
        <v>0.61967070000000002</v>
      </c>
      <c r="R190" s="24">
        <v>0.633378</v>
      </c>
      <c r="S190" s="24">
        <v>0.72401959999999999</v>
      </c>
      <c r="T190" s="24">
        <v>0.79303000000000001</v>
      </c>
      <c r="U190" s="24">
        <v>0.85002820000000001</v>
      </c>
      <c r="V190" s="24">
        <v>0.94046240000000003</v>
      </c>
      <c r="W190" s="24">
        <v>1.0205249999999999</v>
      </c>
      <c r="X190" s="24">
        <v>1.1575880000000001</v>
      </c>
      <c r="Y190" s="24">
        <v>1.1784479999999999</v>
      </c>
      <c r="Z190" s="24">
        <v>1.200447</v>
      </c>
      <c r="AA190" s="24">
        <v>1.2654449999999999</v>
      </c>
      <c r="AB190" s="24">
        <v>1.2200470000000001</v>
      </c>
      <c r="AC190" s="24">
        <v>1.119893</v>
      </c>
      <c r="AD190" s="24">
        <v>0.93908800000000003</v>
      </c>
      <c r="AE190" s="24">
        <v>-9.7569100000000006E-2</v>
      </c>
      <c r="AF190" s="24">
        <v>-0.11676980000000001</v>
      </c>
      <c r="AG190" s="24">
        <v>-0.1248804</v>
      </c>
      <c r="AH190" s="24">
        <v>-0.12926070000000001</v>
      </c>
      <c r="AI190" s="24">
        <v>-0.1345334</v>
      </c>
      <c r="AJ190" s="24">
        <v>-0.1407159</v>
      </c>
      <c r="AK190" s="24">
        <v>-0.14960789999999999</v>
      </c>
      <c r="AL190" s="24">
        <v>-0.1496265</v>
      </c>
      <c r="AM190" s="24">
        <v>-0.1729523</v>
      </c>
      <c r="AN190" s="24">
        <v>-8.4542400000000004E-2</v>
      </c>
      <c r="AO190" s="24">
        <v>-7.0885400000000001E-2</v>
      </c>
      <c r="AP190" s="24">
        <v>-5.4939000000000002E-2</v>
      </c>
      <c r="AQ190" s="24">
        <v>-3.1308700000000002E-2</v>
      </c>
      <c r="AR190" s="24">
        <v>-1.8826699999999998E-2</v>
      </c>
      <c r="AS190" s="24">
        <v>2.90248E-2</v>
      </c>
      <c r="AT190" s="24">
        <v>1.47729E-2</v>
      </c>
      <c r="AU190" s="24">
        <v>-5.1425000000000004E-3</v>
      </c>
      <c r="AV190" s="24">
        <v>2.09727E-2</v>
      </c>
      <c r="AW190" s="24">
        <v>-2.2828000000000002E-3</v>
      </c>
      <c r="AX190" s="24">
        <v>1.40217E-2</v>
      </c>
      <c r="AY190" s="24">
        <v>-4.6851900000000002E-2</v>
      </c>
      <c r="AZ190" s="24">
        <v>-8.9669100000000002E-2</v>
      </c>
      <c r="BA190" s="24">
        <v>-7.7352699999999996E-2</v>
      </c>
      <c r="BB190" s="24">
        <v>-7.4746800000000002E-2</v>
      </c>
      <c r="BC190" s="24">
        <v>-5.3677000000000002E-2</v>
      </c>
      <c r="BD190" s="24">
        <v>-7.5087200000000007E-2</v>
      </c>
      <c r="BE190" s="24">
        <v>-8.3873000000000003E-2</v>
      </c>
      <c r="BF190" s="24">
        <v>-8.8759900000000003E-2</v>
      </c>
      <c r="BG190" s="24">
        <v>-9.3109300000000006E-2</v>
      </c>
      <c r="BH190" s="24">
        <v>-9.90756E-2</v>
      </c>
      <c r="BI190" s="24">
        <v>-0.1055331</v>
      </c>
      <c r="BJ190" s="24">
        <v>-0.10307819999999999</v>
      </c>
      <c r="BK190" s="24">
        <v>-0.12043769999999999</v>
      </c>
      <c r="BL190" s="24">
        <v>-4.9019300000000002E-2</v>
      </c>
      <c r="BM190" s="24">
        <v>-3.32159E-2</v>
      </c>
      <c r="BN190" s="24">
        <v>-1.34206E-2</v>
      </c>
      <c r="BO190" s="24">
        <v>1.23365E-2</v>
      </c>
      <c r="BP190" s="24">
        <v>2.4938999999999999E-2</v>
      </c>
      <c r="BQ190" s="24">
        <v>5.9237100000000001E-2</v>
      </c>
      <c r="BR190" s="24">
        <v>4.4920700000000001E-2</v>
      </c>
      <c r="BS190" s="24">
        <v>2.6880600000000001E-2</v>
      </c>
      <c r="BT190" s="24">
        <v>5.3854300000000001E-2</v>
      </c>
      <c r="BU190" s="24">
        <v>2.9116099999999999E-2</v>
      </c>
      <c r="BV190" s="24">
        <v>4.4098499999999999E-2</v>
      </c>
      <c r="BW190" s="24">
        <v>-6.5497000000000003E-3</v>
      </c>
      <c r="BX190" s="24">
        <v>-3.8200199999999997E-2</v>
      </c>
      <c r="BY190" s="24">
        <v>-2.9864399999999999E-2</v>
      </c>
      <c r="BZ190" s="24">
        <v>-2.9144300000000001E-2</v>
      </c>
      <c r="CA190" s="24">
        <v>-2.32775E-2</v>
      </c>
      <c r="CB190" s="24">
        <v>-4.6218000000000002E-2</v>
      </c>
      <c r="CC190" s="24">
        <v>-5.5471399999999997E-2</v>
      </c>
      <c r="CD190" s="24">
        <v>-6.0709100000000002E-2</v>
      </c>
      <c r="CE190" s="24">
        <v>-6.4419000000000004E-2</v>
      </c>
      <c r="CF190" s="24">
        <v>-7.0235699999999998E-2</v>
      </c>
      <c r="CG190" s="24">
        <v>-7.5007000000000004E-2</v>
      </c>
      <c r="CH190" s="24">
        <v>-7.0838999999999999E-2</v>
      </c>
      <c r="CI190" s="24">
        <v>-8.4066199999999994E-2</v>
      </c>
      <c r="CJ190" s="24">
        <v>-2.4416E-2</v>
      </c>
      <c r="CK190" s="24">
        <v>-7.1262000000000001E-3</v>
      </c>
      <c r="CL190" s="24">
        <v>1.53349E-2</v>
      </c>
      <c r="CM190" s="24">
        <v>4.2564999999999999E-2</v>
      </c>
      <c r="CN190" s="24">
        <v>5.5251000000000001E-2</v>
      </c>
      <c r="CO190" s="24">
        <v>8.01621E-2</v>
      </c>
      <c r="CP190" s="24">
        <v>6.5800899999999996E-2</v>
      </c>
      <c r="CQ190" s="24">
        <v>4.9059699999999998E-2</v>
      </c>
      <c r="CR190" s="24">
        <v>7.6628000000000002E-2</v>
      </c>
      <c r="CS190" s="24">
        <v>5.0862900000000003E-2</v>
      </c>
      <c r="CT190" s="24">
        <v>6.4929600000000004E-2</v>
      </c>
      <c r="CU190" s="24">
        <v>2.1363500000000001E-2</v>
      </c>
      <c r="CV190" s="24">
        <v>-2.5530000000000001E-3</v>
      </c>
      <c r="CW190" s="24">
        <v>3.0257999999999999E-3</v>
      </c>
      <c r="CX190" s="24">
        <v>2.4399000000000001E-3</v>
      </c>
      <c r="CY190" s="24">
        <v>7.1221000000000001E-3</v>
      </c>
      <c r="CZ190" s="24">
        <v>-1.7348800000000001E-2</v>
      </c>
      <c r="DA190" s="24">
        <v>-2.7069800000000001E-2</v>
      </c>
      <c r="DB190" s="24">
        <v>-3.2658399999999997E-2</v>
      </c>
      <c r="DC190" s="24">
        <v>-3.5728799999999998E-2</v>
      </c>
      <c r="DD190" s="24">
        <v>-4.1395800000000003E-2</v>
      </c>
      <c r="DE190" s="24">
        <v>-4.4481E-2</v>
      </c>
      <c r="DF190" s="24">
        <v>-3.8599799999999997E-2</v>
      </c>
      <c r="DG190" s="24">
        <v>-4.76947E-2</v>
      </c>
      <c r="DH190" s="24">
        <v>1.872E-4</v>
      </c>
      <c r="DI190" s="24">
        <v>1.8963600000000001E-2</v>
      </c>
      <c r="DJ190" s="24">
        <v>4.4090400000000002E-2</v>
      </c>
      <c r="DK190" s="24">
        <v>7.2793499999999997E-2</v>
      </c>
      <c r="DL190" s="24">
        <v>8.5563E-2</v>
      </c>
      <c r="DM190" s="24">
        <v>0.1010871</v>
      </c>
      <c r="DN190" s="24">
        <v>8.6681099999999997E-2</v>
      </c>
      <c r="DO190" s="24">
        <v>7.1238800000000005E-2</v>
      </c>
      <c r="DP190" s="24">
        <v>9.9401699999999996E-2</v>
      </c>
      <c r="DQ190" s="24">
        <v>7.2609699999999999E-2</v>
      </c>
      <c r="DR190" s="24">
        <v>8.5760699999999995E-2</v>
      </c>
      <c r="DS190" s="24">
        <v>4.92767E-2</v>
      </c>
      <c r="DT190" s="24">
        <v>3.3094199999999997E-2</v>
      </c>
      <c r="DU190" s="24">
        <v>3.5915999999999997E-2</v>
      </c>
      <c r="DV190" s="24">
        <v>3.4024100000000002E-2</v>
      </c>
      <c r="DW190" s="24">
        <v>5.1014200000000003E-2</v>
      </c>
      <c r="DX190" s="24">
        <v>2.4333799999999999E-2</v>
      </c>
      <c r="DY190" s="24">
        <v>1.3937700000000001E-2</v>
      </c>
      <c r="DZ190" s="24">
        <v>7.8425000000000005E-3</v>
      </c>
      <c r="EA190" s="24">
        <v>5.6953000000000004E-3</v>
      </c>
      <c r="EB190" s="24">
        <v>2.4439999999999998E-4</v>
      </c>
      <c r="EC190" s="24">
        <v>-4.0620000000000001E-4</v>
      </c>
      <c r="ED190" s="24">
        <v>7.9485000000000007E-3</v>
      </c>
      <c r="EE190" s="24">
        <v>4.8199000000000002E-3</v>
      </c>
      <c r="EF190" s="24">
        <v>3.57103E-2</v>
      </c>
      <c r="EG190" s="24">
        <v>5.6633099999999999E-2</v>
      </c>
      <c r="EH190" s="24">
        <v>8.5608799999999999E-2</v>
      </c>
      <c r="EI190" s="24">
        <v>0.11643870000000001</v>
      </c>
      <c r="EJ190" s="24">
        <v>0.12932869999999999</v>
      </c>
      <c r="EK190" s="24">
        <v>0.13129950000000001</v>
      </c>
      <c r="EL190" s="24">
        <v>0.1168289</v>
      </c>
      <c r="EM190" s="24">
        <v>0.1032619</v>
      </c>
      <c r="EN190" s="24">
        <v>0.13228329999999999</v>
      </c>
      <c r="EO190" s="24">
        <v>0.10400860000000001</v>
      </c>
      <c r="EP190" s="24">
        <v>0.1158375</v>
      </c>
      <c r="EQ190" s="24">
        <v>8.95788E-2</v>
      </c>
      <c r="ER190" s="24">
        <v>8.4563100000000002E-2</v>
      </c>
      <c r="ES190" s="24">
        <v>8.3404199999999998E-2</v>
      </c>
      <c r="ET190" s="24">
        <v>7.9626600000000006E-2</v>
      </c>
      <c r="EU190" s="24">
        <v>62.85566</v>
      </c>
      <c r="EV190" s="24">
        <v>62.216520000000003</v>
      </c>
      <c r="EW190" s="24">
        <v>61.571429999999999</v>
      </c>
      <c r="EX190" s="24">
        <v>60.991070000000001</v>
      </c>
      <c r="EY190" s="24">
        <v>60.632440000000003</v>
      </c>
      <c r="EZ190" s="24">
        <v>60.382440000000003</v>
      </c>
      <c r="FA190" s="24">
        <v>60.107140000000001</v>
      </c>
      <c r="FB190" s="24">
        <v>61.604909999999997</v>
      </c>
      <c r="FC190" s="24">
        <v>64.357140000000001</v>
      </c>
      <c r="FD190" s="24">
        <v>67.828869999999995</v>
      </c>
      <c r="FE190" s="24">
        <v>70.919640000000001</v>
      </c>
      <c r="FF190" s="24">
        <v>73.377979999999994</v>
      </c>
      <c r="FG190" s="24">
        <v>75.296880000000002</v>
      </c>
      <c r="FH190" s="24">
        <v>76.528270000000006</v>
      </c>
      <c r="FI190" s="24">
        <v>77.121279999999999</v>
      </c>
      <c r="FJ190" s="24">
        <v>77.25967</v>
      </c>
      <c r="FK190" s="24">
        <v>76.836309999999997</v>
      </c>
      <c r="FL190" s="24">
        <v>75.5</v>
      </c>
      <c r="FM190" s="24">
        <v>73.636899999999997</v>
      </c>
      <c r="FN190" s="24">
        <v>70.941220000000001</v>
      </c>
      <c r="FO190" s="24">
        <v>67.683040000000005</v>
      </c>
      <c r="FP190" s="24">
        <v>65.3125</v>
      </c>
      <c r="FQ190" s="24">
        <v>64.245540000000005</v>
      </c>
      <c r="FR190" s="24">
        <v>63.575890000000001</v>
      </c>
      <c r="FS190" s="24">
        <v>1.040956</v>
      </c>
      <c r="FT190" s="24">
        <v>4.8346199999999999E-2</v>
      </c>
      <c r="FU190" s="24">
        <v>3.6704899999999999E-2</v>
      </c>
    </row>
    <row r="191" spans="1:177" x14ac:dyDescent="0.2">
      <c r="A191" s="14" t="s">
        <v>228</v>
      </c>
      <c r="B191" s="14" t="s">
        <v>199</v>
      </c>
      <c r="C191" s="14" t="s">
        <v>224</v>
      </c>
      <c r="D191" s="36" t="s">
        <v>243</v>
      </c>
      <c r="E191" s="25" t="s">
        <v>219</v>
      </c>
      <c r="F191" s="25">
        <v>860</v>
      </c>
      <c r="G191" s="24">
        <v>0.58420879999999997</v>
      </c>
      <c r="H191" s="24">
        <v>0.52463669999999996</v>
      </c>
      <c r="I191" s="24">
        <v>0.50268520000000005</v>
      </c>
      <c r="J191" s="24">
        <v>0.47829700000000003</v>
      </c>
      <c r="K191" s="24">
        <v>0.47256369999999998</v>
      </c>
      <c r="L191" s="24">
        <v>0.53247929999999999</v>
      </c>
      <c r="M191" s="24">
        <v>0.66831059999999998</v>
      </c>
      <c r="N191" s="24">
        <v>0.70241050000000005</v>
      </c>
      <c r="O191" s="24">
        <v>0.67948850000000005</v>
      </c>
      <c r="P191" s="24">
        <v>0.63899530000000004</v>
      </c>
      <c r="Q191" s="24">
        <v>0.61863179999999995</v>
      </c>
      <c r="R191" s="24">
        <v>0.59774919999999998</v>
      </c>
      <c r="S191" s="24">
        <v>0.6089521</v>
      </c>
      <c r="T191" s="24">
        <v>0.65419289999999997</v>
      </c>
      <c r="U191" s="24">
        <v>0.66302110000000003</v>
      </c>
      <c r="V191" s="24">
        <v>0.68782339999999997</v>
      </c>
      <c r="W191" s="24">
        <v>0.70032870000000003</v>
      </c>
      <c r="X191" s="24">
        <v>0.76032040000000001</v>
      </c>
      <c r="Y191" s="24">
        <v>0.88508730000000002</v>
      </c>
      <c r="Z191" s="24">
        <v>0.98403910000000006</v>
      </c>
      <c r="AA191" s="24">
        <v>0.98677369999999998</v>
      </c>
      <c r="AB191" s="24">
        <v>0.92081990000000002</v>
      </c>
      <c r="AC191" s="24">
        <v>0.81453019999999998</v>
      </c>
      <c r="AD191" s="24">
        <v>0.69440230000000003</v>
      </c>
      <c r="AE191" s="24">
        <v>-0.13751350000000001</v>
      </c>
      <c r="AF191" s="24">
        <v>-0.13708619999999999</v>
      </c>
      <c r="AG191" s="24">
        <v>-0.12678700000000001</v>
      </c>
      <c r="AH191" s="24">
        <v>-0.11775090000000001</v>
      </c>
      <c r="AI191" s="24">
        <v>-0.1129675</v>
      </c>
      <c r="AJ191" s="24">
        <v>-0.1063694</v>
      </c>
      <c r="AK191" s="24">
        <v>-0.1051045</v>
      </c>
      <c r="AL191" s="24">
        <v>-9.88985E-2</v>
      </c>
      <c r="AM191" s="24">
        <v>-5.0467400000000003E-2</v>
      </c>
      <c r="AN191" s="24">
        <v>-3.12313E-2</v>
      </c>
      <c r="AO191" s="24">
        <v>-9.0805E-3</v>
      </c>
      <c r="AP191" s="24">
        <v>-1.37386E-2</v>
      </c>
      <c r="AQ191" s="24">
        <v>-2.81636E-2</v>
      </c>
      <c r="AR191" s="24">
        <v>-2.3767099999999999E-2</v>
      </c>
      <c r="AS191" s="24">
        <v>-8.6032999999999995E-3</v>
      </c>
      <c r="AT191" s="24">
        <v>3.7320000000000002E-4</v>
      </c>
      <c r="AU191" s="24">
        <v>-2.0324399999999999E-2</v>
      </c>
      <c r="AV191" s="24">
        <v>-5.6112500000000003E-2</v>
      </c>
      <c r="AW191" s="24">
        <v>-7.3026400000000005E-2</v>
      </c>
      <c r="AX191" s="24">
        <v>-8.9205599999999996E-2</v>
      </c>
      <c r="AY191" s="24">
        <v>-0.10000589999999999</v>
      </c>
      <c r="AZ191" s="24">
        <v>-7.5100299999999995E-2</v>
      </c>
      <c r="BA191" s="24">
        <v>-0.11304980000000001</v>
      </c>
      <c r="BB191" s="24">
        <v>-0.1118459</v>
      </c>
      <c r="BC191" s="24">
        <v>-0.10454960000000001</v>
      </c>
      <c r="BD191" s="24">
        <v>-0.10191600000000001</v>
      </c>
      <c r="BE191" s="24">
        <v>-9.3492000000000006E-2</v>
      </c>
      <c r="BF191" s="24">
        <v>-8.9431300000000005E-2</v>
      </c>
      <c r="BG191" s="24">
        <v>-8.8028700000000001E-2</v>
      </c>
      <c r="BH191" s="24">
        <v>-7.9335500000000003E-2</v>
      </c>
      <c r="BI191" s="24">
        <v>-7.7226400000000001E-2</v>
      </c>
      <c r="BJ191" s="24">
        <v>-6.89105E-2</v>
      </c>
      <c r="BK191" s="24">
        <v>-2.3882299999999999E-2</v>
      </c>
      <c r="BL191" s="24">
        <v>-1.03499E-2</v>
      </c>
      <c r="BM191" s="24">
        <v>1.35525E-2</v>
      </c>
      <c r="BN191" s="24">
        <v>8.5796999999999991E-3</v>
      </c>
      <c r="BO191" s="24">
        <v>-6.0591999999999998E-3</v>
      </c>
      <c r="BP191" s="24">
        <v>1.3848E-3</v>
      </c>
      <c r="BQ191" s="24">
        <v>1.7242199999999999E-2</v>
      </c>
      <c r="BR191" s="24">
        <v>2.49914E-2</v>
      </c>
      <c r="BS191" s="24">
        <v>-1.563E-4</v>
      </c>
      <c r="BT191" s="24">
        <v>-3.1449699999999997E-2</v>
      </c>
      <c r="BU191" s="24">
        <v>-4.7196200000000001E-2</v>
      </c>
      <c r="BV191" s="24">
        <v>-5.8393800000000003E-2</v>
      </c>
      <c r="BW191" s="24">
        <v>-7.5379500000000002E-2</v>
      </c>
      <c r="BX191" s="24">
        <v>-5.5595199999999997E-2</v>
      </c>
      <c r="BY191" s="24">
        <v>-9.0577000000000005E-2</v>
      </c>
      <c r="BZ191" s="24">
        <v>-8.8041300000000003E-2</v>
      </c>
      <c r="CA191" s="24">
        <v>-8.1718799999999994E-2</v>
      </c>
      <c r="CB191" s="24">
        <v>-7.7557100000000004E-2</v>
      </c>
      <c r="CC191" s="24">
        <v>-7.0431900000000006E-2</v>
      </c>
      <c r="CD191" s="24">
        <v>-6.9817299999999999E-2</v>
      </c>
      <c r="CE191" s="24">
        <v>-7.0756100000000002E-2</v>
      </c>
      <c r="CF191" s="24">
        <v>-6.0611900000000003E-2</v>
      </c>
      <c r="CG191" s="24">
        <v>-5.79181E-2</v>
      </c>
      <c r="CH191" s="24">
        <v>-4.81409E-2</v>
      </c>
      <c r="CI191" s="24">
        <v>-5.4695999999999998E-3</v>
      </c>
      <c r="CJ191" s="24">
        <v>4.1124999999999998E-3</v>
      </c>
      <c r="CK191" s="24">
        <v>2.9228000000000001E-2</v>
      </c>
      <c r="CL191" s="24">
        <v>2.4037200000000002E-2</v>
      </c>
      <c r="CM191" s="24">
        <v>9.2502000000000001E-3</v>
      </c>
      <c r="CN191" s="24">
        <v>1.8804999999999999E-2</v>
      </c>
      <c r="CO191" s="24">
        <v>3.5142699999999999E-2</v>
      </c>
      <c r="CP191" s="24">
        <v>4.2042000000000003E-2</v>
      </c>
      <c r="CQ191" s="24">
        <v>1.3812100000000001E-2</v>
      </c>
      <c r="CR191" s="24">
        <v>-1.43684E-2</v>
      </c>
      <c r="CS191" s="24">
        <v>-2.93063E-2</v>
      </c>
      <c r="CT191" s="24">
        <v>-3.7053599999999999E-2</v>
      </c>
      <c r="CU191" s="24">
        <v>-5.8323300000000002E-2</v>
      </c>
      <c r="CV191" s="24">
        <v>-4.2086100000000001E-2</v>
      </c>
      <c r="CW191" s="24">
        <v>-7.5012499999999996E-2</v>
      </c>
      <c r="CX191" s="24">
        <v>-7.1554199999999998E-2</v>
      </c>
      <c r="CY191" s="24">
        <v>-5.8888099999999999E-2</v>
      </c>
      <c r="CZ191" s="24">
        <v>-5.3198299999999997E-2</v>
      </c>
      <c r="DA191" s="24">
        <v>-4.7371900000000002E-2</v>
      </c>
      <c r="DB191" s="24">
        <v>-5.0203200000000003E-2</v>
      </c>
      <c r="DC191" s="24">
        <v>-5.3483599999999999E-2</v>
      </c>
      <c r="DD191" s="24">
        <v>-4.1888300000000003E-2</v>
      </c>
      <c r="DE191" s="24">
        <v>-3.86098E-2</v>
      </c>
      <c r="DF191" s="24">
        <v>-2.7371400000000001E-2</v>
      </c>
      <c r="DG191" s="24">
        <v>1.29432E-2</v>
      </c>
      <c r="DH191" s="24">
        <v>1.8574899999999998E-2</v>
      </c>
      <c r="DI191" s="24">
        <v>4.4903600000000002E-2</v>
      </c>
      <c r="DJ191" s="24">
        <v>3.9494799999999997E-2</v>
      </c>
      <c r="DK191" s="24">
        <v>2.4559600000000001E-2</v>
      </c>
      <c r="DL191" s="24">
        <v>3.6225199999999999E-2</v>
      </c>
      <c r="DM191" s="24">
        <v>5.3043100000000003E-2</v>
      </c>
      <c r="DN191" s="24">
        <v>5.9092499999999999E-2</v>
      </c>
      <c r="DO191" s="24">
        <v>2.77804E-2</v>
      </c>
      <c r="DP191" s="24">
        <v>2.7128999999999999E-3</v>
      </c>
      <c r="DQ191" s="24">
        <v>-1.14164E-2</v>
      </c>
      <c r="DR191" s="24">
        <v>-1.5713399999999999E-2</v>
      </c>
      <c r="DS191" s="24">
        <v>-4.1267100000000001E-2</v>
      </c>
      <c r="DT191" s="24">
        <v>-2.8576899999999999E-2</v>
      </c>
      <c r="DU191" s="24">
        <v>-5.9448000000000001E-2</v>
      </c>
      <c r="DV191" s="24">
        <v>-5.5067199999999997E-2</v>
      </c>
      <c r="DW191" s="24">
        <v>-2.5924099999999999E-2</v>
      </c>
      <c r="DX191" s="24">
        <v>-1.8028099999999998E-2</v>
      </c>
      <c r="DY191" s="24">
        <v>-1.40769E-2</v>
      </c>
      <c r="DZ191" s="24">
        <v>-2.1883699999999999E-2</v>
      </c>
      <c r="EA191" s="24">
        <v>-2.8544799999999999E-2</v>
      </c>
      <c r="EB191" s="24">
        <v>-1.48544E-2</v>
      </c>
      <c r="EC191" s="24">
        <v>-1.07317E-2</v>
      </c>
      <c r="ED191" s="24">
        <v>2.6166000000000002E-3</v>
      </c>
      <c r="EE191" s="24">
        <v>3.9528199999999999E-2</v>
      </c>
      <c r="EF191" s="24">
        <v>3.94563E-2</v>
      </c>
      <c r="EG191" s="24">
        <v>6.7536600000000002E-2</v>
      </c>
      <c r="EH191" s="24">
        <v>6.1813100000000003E-2</v>
      </c>
      <c r="EI191" s="24">
        <v>4.6663999999999997E-2</v>
      </c>
      <c r="EJ191" s="24">
        <v>6.13772E-2</v>
      </c>
      <c r="EK191" s="24">
        <v>7.8888600000000003E-2</v>
      </c>
      <c r="EL191" s="24">
        <v>8.3710699999999999E-2</v>
      </c>
      <c r="EM191" s="24">
        <v>4.7948600000000001E-2</v>
      </c>
      <c r="EN191" s="24">
        <v>2.73756E-2</v>
      </c>
      <c r="EO191" s="24">
        <v>1.4413799999999999E-2</v>
      </c>
      <c r="EP191" s="24">
        <v>1.50984E-2</v>
      </c>
      <c r="EQ191" s="24">
        <v>-1.6640599999999998E-2</v>
      </c>
      <c r="ER191" s="24">
        <v>-9.0719000000000008E-3</v>
      </c>
      <c r="ES191" s="24">
        <v>-3.6975300000000003E-2</v>
      </c>
      <c r="ET191" s="24">
        <v>-3.1262600000000001E-2</v>
      </c>
      <c r="EU191" s="24">
        <v>55.195079999999997</v>
      </c>
      <c r="EV191" s="24">
        <v>54.31288</v>
      </c>
      <c r="EW191" s="24">
        <v>53.457599999999999</v>
      </c>
      <c r="EX191" s="24">
        <v>53.037050000000001</v>
      </c>
      <c r="EY191" s="24">
        <v>52.378869999999999</v>
      </c>
      <c r="EZ191" s="24">
        <v>51.918089999999999</v>
      </c>
      <c r="FA191" s="24">
        <v>51.54298</v>
      </c>
      <c r="FB191" s="24">
        <v>51.864829999999998</v>
      </c>
      <c r="FC191" s="24">
        <v>56.001739999999998</v>
      </c>
      <c r="FD191" s="24">
        <v>60.695509999999999</v>
      </c>
      <c r="FE191" s="24">
        <v>65.031260000000003</v>
      </c>
      <c r="FF191" s="24">
        <v>68.191890000000001</v>
      </c>
      <c r="FG191" s="24">
        <v>69.918670000000006</v>
      </c>
      <c r="FH191" s="24">
        <v>70.585239999999999</v>
      </c>
      <c r="FI191" s="24">
        <v>70.497829999999993</v>
      </c>
      <c r="FJ191" s="24">
        <v>69.738349999999997</v>
      </c>
      <c r="FK191" s="24">
        <v>68.724170000000001</v>
      </c>
      <c r="FL191" s="24">
        <v>67.185239999999993</v>
      </c>
      <c r="FM191" s="24">
        <v>64.768739999999994</v>
      </c>
      <c r="FN191" s="24">
        <v>61.925330000000002</v>
      </c>
      <c r="FO191" s="24">
        <v>59.680459999999997</v>
      </c>
      <c r="FP191" s="24">
        <v>58.384369999999997</v>
      </c>
      <c r="FQ191" s="24">
        <v>57.24689</v>
      </c>
      <c r="FR191" s="24">
        <v>56.362369999999999</v>
      </c>
      <c r="FS191" s="24">
        <v>0.52956179999999997</v>
      </c>
      <c r="FT191" s="24">
        <v>2.14144E-2</v>
      </c>
      <c r="FU191" s="24">
        <v>2.8179800000000001E-2</v>
      </c>
    </row>
    <row r="192" spans="1:177" x14ac:dyDescent="0.2">
      <c r="A192" s="14" t="s">
        <v>228</v>
      </c>
      <c r="B192" s="14" t="s">
        <v>199</v>
      </c>
      <c r="C192" s="14" t="s">
        <v>224</v>
      </c>
      <c r="D192" s="36" t="s">
        <v>243</v>
      </c>
      <c r="E192" s="25" t="s">
        <v>220</v>
      </c>
      <c r="F192" s="25">
        <v>484</v>
      </c>
      <c r="G192" s="24">
        <v>0.60962709999999998</v>
      </c>
      <c r="H192" s="24">
        <v>0.5711136</v>
      </c>
      <c r="I192" s="24">
        <v>0.55771210000000004</v>
      </c>
      <c r="J192" s="24">
        <v>0.52217199999999997</v>
      </c>
      <c r="K192" s="24">
        <v>0.49909330000000002</v>
      </c>
      <c r="L192" s="24">
        <v>0.52809360000000005</v>
      </c>
      <c r="M192" s="24">
        <v>0.67045809999999995</v>
      </c>
      <c r="N192" s="24">
        <v>0.71832580000000001</v>
      </c>
      <c r="O192" s="24">
        <v>0.7552314</v>
      </c>
      <c r="P192" s="24">
        <v>0.69830300000000001</v>
      </c>
      <c r="Q192" s="24">
        <v>0.67162509999999997</v>
      </c>
      <c r="R192" s="24">
        <v>0.65431709999999998</v>
      </c>
      <c r="S192" s="24">
        <v>0.68125500000000005</v>
      </c>
      <c r="T192" s="24">
        <v>0.76620529999999998</v>
      </c>
      <c r="U192" s="24">
        <v>0.75749</v>
      </c>
      <c r="V192" s="24">
        <v>0.77125520000000003</v>
      </c>
      <c r="W192" s="24">
        <v>0.75014519999999996</v>
      </c>
      <c r="X192" s="24">
        <v>0.79088919999999996</v>
      </c>
      <c r="Y192" s="24">
        <v>0.92377640000000005</v>
      </c>
      <c r="Z192" s="24">
        <v>0.99580630000000003</v>
      </c>
      <c r="AA192" s="24">
        <v>0.98643800000000004</v>
      </c>
      <c r="AB192" s="24">
        <v>0.91924269999999997</v>
      </c>
      <c r="AC192" s="24">
        <v>0.84986729999999999</v>
      </c>
      <c r="AD192" s="24">
        <v>0.7328247</v>
      </c>
      <c r="AE192" s="24">
        <v>-0.2498792</v>
      </c>
      <c r="AF192" s="24">
        <v>-0.24218410000000001</v>
      </c>
      <c r="AG192" s="24">
        <v>-0.21108859999999999</v>
      </c>
      <c r="AH192" s="24">
        <v>-0.18678230000000001</v>
      </c>
      <c r="AI192" s="24">
        <v>-0.17687259999999999</v>
      </c>
      <c r="AJ192" s="24">
        <v>-0.18001719999999999</v>
      </c>
      <c r="AK192" s="24">
        <v>-0.17722760000000001</v>
      </c>
      <c r="AL192" s="24">
        <v>-0.17348849999999999</v>
      </c>
      <c r="AM192" s="24">
        <v>-0.1109907</v>
      </c>
      <c r="AN192" s="24">
        <v>-5.24342E-2</v>
      </c>
      <c r="AO192" s="24">
        <v>-2.8289100000000001E-2</v>
      </c>
      <c r="AP192" s="24">
        <v>-2.0596900000000001E-2</v>
      </c>
      <c r="AQ192" s="24">
        <v>-3.2399799999999999E-2</v>
      </c>
      <c r="AR192" s="24">
        <v>-1.36267E-2</v>
      </c>
      <c r="AS192" s="24">
        <v>4.3360999999999999E-3</v>
      </c>
      <c r="AT192" s="24">
        <v>3.2299399999999999E-2</v>
      </c>
      <c r="AU192" s="24">
        <v>-1.9308100000000002E-2</v>
      </c>
      <c r="AV192" s="24">
        <v>-7.17941E-2</v>
      </c>
      <c r="AW192" s="24">
        <v>-0.11718339999999999</v>
      </c>
      <c r="AX192" s="24">
        <v>-0.1714531</v>
      </c>
      <c r="AY192" s="24">
        <v>-0.1537557</v>
      </c>
      <c r="AZ192" s="24">
        <v>-0.11319609999999999</v>
      </c>
      <c r="BA192" s="24">
        <v>-0.17249400000000001</v>
      </c>
      <c r="BB192" s="24">
        <v>-0.18109030000000001</v>
      </c>
      <c r="BC192" s="24">
        <v>-0.18987039999999999</v>
      </c>
      <c r="BD192" s="24">
        <v>-0.17690400000000001</v>
      </c>
      <c r="BE192" s="24">
        <v>-0.15045539999999999</v>
      </c>
      <c r="BF192" s="24">
        <v>-0.13675770000000001</v>
      </c>
      <c r="BG192" s="24">
        <v>-0.13433980000000001</v>
      </c>
      <c r="BH192" s="24">
        <v>-0.1351588</v>
      </c>
      <c r="BI192" s="24">
        <v>-0.1310781</v>
      </c>
      <c r="BJ192" s="24">
        <v>-0.1232684</v>
      </c>
      <c r="BK192" s="24">
        <v>-7.0908899999999997E-2</v>
      </c>
      <c r="BL192" s="24">
        <v>-2.05369E-2</v>
      </c>
      <c r="BM192" s="24">
        <v>7.8018000000000002E-3</v>
      </c>
      <c r="BN192" s="24">
        <v>1.5629299999999999E-2</v>
      </c>
      <c r="BO192" s="24">
        <v>3.3260999999999998E-3</v>
      </c>
      <c r="BP192" s="24">
        <v>2.87011E-2</v>
      </c>
      <c r="BQ192" s="24">
        <v>4.8938700000000002E-2</v>
      </c>
      <c r="BR192" s="24">
        <v>7.2948100000000002E-2</v>
      </c>
      <c r="BS192" s="24">
        <v>1.28942E-2</v>
      </c>
      <c r="BT192" s="24">
        <v>-2.8418200000000001E-2</v>
      </c>
      <c r="BU192" s="24">
        <v>-7.1737899999999993E-2</v>
      </c>
      <c r="BV192" s="24">
        <v>-0.12082759999999999</v>
      </c>
      <c r="BW192" s="24">
        <v>-0.1150535</v>
      </c>
      <c r="BX192" s="24">
        <v>-8.7182800000000005E-2</v>
      </c>
      <c r="BY192" s="24">
        <v>-0.13728870000000001</v>
      </c>
      <c r="BZ192" s="24">
        <v>-0.1410438</v>
      </c>
      <c r="CA192" s="24">
        <v>-0.14830850000000001</v>
      </c>
      <c r="CB192" s="24">
        <v>-0.13169120000000001</v>
      </c>
      <c r="CC192" s="24">
        <v>-0.108461</v>
      </c>
      <c r="CD192" s="24">
        <v>-0.1021108</v>
      </c>
      <c r="CE192" s="24">
        <v>-0.10488169999999999</v>
      </c>
      <c r="CF192" s="24">
        <v>-0.1040899</v>
      </c>
      <c r="CG192" s="24">
        <v>-9.9114999999999995E-2</v>
      </c>
      <c r="CH192" s="24">
        <v>-8.8486099999999998E-2</v>
      </c>
      <c r="CI192" s="24">
        <v>-4.3148400000000003E-2</v>
      </c>
      <c r="CJ192" s="24">
        <v>1.555E-3</v>
      </c>
      <c r="CK192" s="24">
        <v>3.27982E-2</v>
      </c>
      <c r="CL192" s="24">
        <v>4.0719499999999999E-2</v>
      </c>
      <c r="CM192" s="24">
        <v>2.80697E-2</v>
      </c>
      <c r="CN192" s="24">
        <v>5.8017100000000002E-2</v>
      </c>
      <c r="CO192" s="24">
        <v>7.9830300000000007E-2</v>
      </c>
      <c r="CP192" s="24">
        <v>0.10110130000000001</v>
      </c>
      <c r="CQ192" s="24">
        <v>3.5197399999999997E-2</v>
      </c>
      <c r="CR192" s="24">
        <v>1.6237999999999999E-3</v>
      </c>
      <c r="CS192" s="24">
        <v>-4.02625E-2</v>
      </c>
      <c r="CT192" s="24">
        <v>-8.5764599999999996E-2</v>
      </c>
      <c r="CU192" s="24">
        <v>-8.8248400000000005E-2</v>
      </c>
      <c r="CV192" s="24">
        <v>-6.9166099999999994E-2</v>
      </c>
      <c r="CW192" s="24">
        <v>-0.1129057</v>
      </c>
      <c r="CX192" s="24">
        <v>-0.1133077</v>
      </c>
      <c r="CY192" s="24">
        <v>-0.10674649999999999</v>
      </c>
      <c r="CZ192" s="24">
        <v>-8.6478399999999997E-2</v>
      </c>
      <c r="DA192" s="24">
        <v>-6.6466600000000001E-2</v>
      </c>
      <c r="DB192" s="24">
        <v>-6.7463899999999993E-2</v>
      </c>
      <c r="DC192" s="24">
        <v>-7.5423699999999996E-2</v>
      </c>
      <c r="DD192" s="24">
        <v>-7.3021100000000005E-2</v>
      </c>
      <c r="DE192" s="24">
        <v>-6.7152000000000003E-2</v>
      </c>
      <c r="DF192" s="24">
        <v>-5.3703800000000003E-2</v>
      </c>
      <c r="DG192" s="24">
        <v>-1.5387899999999999E-2</v>
      </c>
      <c r="DH192" s="24">
        <v>2.3647000000000001E-2</v>
      </c>
      <c r="DI192" s="24">
        <v>5.7794600000000002E-2</v>
      </c>
      <c r="DJ192" s="24">
        <v>6.5809699999999999E-2</v>
      </c>
      <c r="DK192" s="24">
        <v>5.2813400000000003E-2</v>
      </c>
      <c r="DL192" s="24">
        <v>8.73332E-2</v>
      </c>
      <c r="DM192" s="24">
        <v>0.110722</v>
      </c>
      <c r="DN192" s="24">
        <v>0.12925449999999999</v>
      </c>
      <c r="DO192" s="24">
        <v>5.7500700000000002E-2</v>
      </c>
      <c r="DP192" s="24">
        <v>3.1665800000000001E-2</v>
      </c>
      <c r="DQ192" s="24">
        <v>-8.7869999999999997E-3</v>
      </c>
      <c r="DR192" s="24">
        <v>-5.0701499999999997E-2</v>
      </c>
      <c r="DS192" s="24">
        <v>-6.1443400000000002E-2</v>
      </c>
      <c r="DT192" s="24">
        <v>-5.1149399999999998E-2</v>
      </c>
      <c r="DU192" s="24">
        <v>-8.8522600000000007E-2</v>
      </c>
      <c r="DV192" s="24">
        <v>-8.5571599999999998E-2</v>
      </c>
      <c r="DW192" s="24">
        <v>-4.67377E-2</v>
      </c>
      <c r="DX192" s="24">
        <v>-2.11983E-2</v>
      </c>
      <c r="DY192" s="24">
        <v>-5.8332999999999996E-3</v>
      </c>
      <c r="DZ192" s="24">
        <v>-1.7439300000000001E-2</v>
      </c>
      <c r="EA192" s="24">
        <v>-3.2890900000000001E-2</v>
      </c>
      <c r="EB192" s="24">
        <v>-2.8162599999999999E-2</v>
      </c>
      <c r="EC192" s="24">
        <v>-2.1002400000000001E-2</v>
      </c>
      <c r="ED192" s="24">
        <v>-3.4835999999999999E-3</v>
      </c>
      <c r="EE192" s="24">
        <v>2.4693900000000001E-2</v>
      </c>
      <c r="EF192" s="24">
        <v>5.5544299999999998E-2</v>
      </c>
      <c r="EG192" s="24">
        <v>9.3885399999999994E-2</v>
      </c>
      <c r="EH192" s="24">
        <v>0.1020359</v>
      </c>
      <c r="EI192" s="24">
        <v>8.8539300000000001E-2</v>
      </c>
      <c r="EJ192" s="24">
        <v>0.129661</v>
      </c>
      <c r="EK192" s="24">
        <v>0.15532460000000001</v>
      </c>
      <c r="EL192" s="24">
        <v>0.1699032</v>
      </c>
      <c r="EM192" s="24">
        <v>8.9703000000000005E-2</v>
      </c>
      <c r="EN192" s="24">
        <v>7.5041700000000003E-2</v>
      </c>
      <c r="EO192" s="24">
        <v>3.6658499999999997E-2</v>
      </c>
      <c r="EP192" s="24">
        <v>-7.6100000000000007E-5</v>
      </c>
      <c r="EQ192" s="24">
        <v>-2.27412E-2</v>
      </c>
      <c r="ER192" s="24">
        <v>-2.5136100000000001E-2</v>
      </c>
      <c r="ES192" s="24">
        <v>-5.3317400000000001E-2</v>
      </c>
      <c r="ET192" s="24">
        <v>-4.5525099999999999E-2</v>
      </c>
      <c r="EU192" s="24">
        <v>56.038330000000002</v>
      </c>
      <c r="EV192" s="24">
        <v>55.30256</v>
      </c>
      <c r="EW192" s="24">
        <v>54.52149</v>
      </c>
      <c r="EX192" s="24">
        <v>54.132980000000003</v>
      </c>
      <c r="EY192" s="24">
        <v>53.569690000000001</v>
      </c>
      <c r="EZ192" s="24">
        <v>53.125430000000001</v>
      </c>
      <c r="FA192" s="24">
        <v>52.772359999999999</v>
      </c>
      <c r="FB192" s="24">
        <v>53.215449999999997</v>
      </c>
      <c r="FC192" s="24">
        <v>57.24042</v>
      </c>
      <c r="FD192" s="24">
        <v>61.596980000000002</v>
      </c>
      <c r="FE192" s="24">
        <v>65.534840000000003</v>
      </c>
      <c r="FF192" s="24">
        <v>68.438450000000003</v>
      </c>
      <c r="FG192" s="24">
        <v>69.744479999999996</v>
      </c>
      <c r="FH192" s="24">
        <v>70.292689999999993</v>
      </c>
      <c r="FI192" s="24">
        <v>70.04007</v>
      </c>
      <c r="FJ192" s="24">
        <v>69.239840000000001</v>
      </c>
      <c r="FK192" s="24">
        <v>68.307789999999997</v>
      </c>
      <c r="FL192" s="24">
        <v>66.993030000000005</v>
      </c>
      <c r="FM192" s="24">
        <v>64.677120000000002</v>
      </c>
      <c r="FN192" s="24">
        <v>62.213120000000004</v>
      </c>
      <c r="FO192" s="24">
        <v>60.239260000000002</v>
      </c>
      <c r="FP192" s="24">
        <v>59.087690000000002</v>
      </c>
      <c r="FQ192" s="24">
        <v>58.145760000000003</v>
      </c>
      <c r="FR192" s="24">
        <v>57.235190000000003</v>
      </c>
      <c r="FS192" s="24">
        <v>0.86042050000000003</v>
      </c>
      <c r="FT192" s="24">
        <v>3.28156E-2</v>
      </c>
      <c r="FU192" s="24">
        <v>4.8244299999999997E-2</v>
      </c>
    </row>
    <row r="193" spans="1:177" x14ac:dyDescent="0.2">
      <c r="A193" s="14" t="s">
        <v>228</v>
      </c>
      <c r="B193" s="14" t="s">
        <v>199</v>
      </c>
      <c r="C193" s="14" t="s">
        <v>224</v>
      </c>
      <c r="D193" s="36" t="s">
        <v>243</v>
      </c>
      <c r="E193" s="25" t="s">
        <v>221</v>
      </c>
      <c r="F193" s="25">
        <v>376</v>
      </c>
      <c r="G193" s="24">
        <v>0.56428149999999999</v>
      </c>
      <c r="H193" s="24">
        <v>0.47841400000000001</v>
      </c>
      <c r="I193" s="24">
        <v>0.44472519999999999</v>
      </c>
      <c r="J193" s="24">
        <v>0.4309385</v>
      </c>
      <c r="K193" s="24">
        <v>0.44408940000000002</v>
      </c>
      <c r="L193" s="24">
        <v>0.53884980000000005</v>
      </c>
      <c r="M193" s="24">
        <v>0.66678550000000003</v>
      </c>
      <c r="N193" s="24">
        <v>0.6897373</v>
      </c>
      <c r="O193" s="24">
        <v>0.60586130000000005</v>
      </c>
      <c r="P193" s="24">
        <v>0.58058609999999999</v>
      </c>
      <c r="Q193" s="24">
        <v>0.56866360000000005</v>
      </c>
      <c r="R193" s="24">
        <v>0.54317130000000002</v>
      </c>
      <c r="S193" s="24">
        <v>0.53868000000000005</v>
      </c>
      <c r="T193" s="24">
        <v>0.54589379999999998</v>
      </c>
      <c r="U193" s="24">
        <v>0.57052420000000004</v>
      </c>
      <c r="V193" s="24">
        <v>0.60674899999999998</v>
      </c>
      <c r="W193" s="24">
        <v>0.65104530000000005</v>
      </c>
      <c r="X193" s="24">
        <v>0.72611499999999995</v>
      </c>
      <c r="Y193" s="24">
        <v>0.84489009999999998</v>
      </c>
      <c r="Z193" s="24">
        <v>0.97640819999999995</v>
      </c>
      <c r="AA193" s="24">
        <v>0.9913632</v>
      </c>
      <c r="AB193" s="24">
        <v>0.92582569999999997</v>
      </c>
      <c r="AC193" s="24">
        <v>0.78137619999999997</v>
      </c>
      <c r="AD193" s="24">
        <v>0.65918350000000003</v>
      </c>
      <c r="AE193" s="24">
        <v>-5.3705599999999999E-2</v>
      </c>
      <c r="AF193" s="24">
        <v>-6.4933299999999999E-2</v>
      </c>
      <c r="AG193" s="24">
        <v>-7.8601599999999994E-2</v>
      </c>
      <c r="AH193" s="24">
        <v>-8.4035899999999997E-2</v>
      </c>
      <c r="AI193" s="24">
        <v>-8.1332100000000004E-2</v>
      </c>
      <c r="AJ193" s="24">
        <v>-6.5957799999999997E-2</v>
      </c>
      <c r="AK193" s="24">
        <v>-6.8276900000000001E-2</v>
      </c>
      <c r="AL193" s="24">
        <v>-5.9437700000000003E-2</v>
      </c>
      <c r="AM193" s="24">
        <v>-2.4941000000000001E-2</v>
      </c>
      <c r="AN193" s="24">
        <v>-3.8311499999999998E-2</v>
      </c>
      <c r="AO193" s="24">
        <v>-1.7944399999999999E-2</v>
      </c>
      <c r="AP193" s="24">
        <v>-3.47856E-2</v>
      </c>
      <c r="AQ193" s="24">
        <v>-5.1422900000000001E-2</v>
      </c>
      <c r="AR193" s="24">
        <v>-6.2094499999999997E-2</v>
      </c>
      <c r="AS193" s="24">
        <v>-5.1693000000000003E-2</v>
      </c>
      <c r="AT193" s="24">
        <v>-6.1304400000000002E-2</v>
      </c>
      <c r="AU193" s="24">
        <v>-4.85231E-2</v>
      </c>
      <c r="AV193" s="24">
        <v>-7.3009199999999996E-2</v>
      </c>
      <c r="AW193" s="24">
        <v>-6.0458999999999999E-2</v>
      </c>
      <c r="AX193" s="24">
        <v>-4.47491E-2</v>
      </c>
      <c r="AY193" s="24">
        <v>-7.5108999999999995E-2</v>
      </c>
      <c r="AZ193" s="24">
        <v>-6.03099E-2</v>
      </c>
      <c r="BA193" s="24">
        <v>-8.1840599999999999E-2</v>
      </c>
      <c r="BB193" s="24">
        <v>-6.9467500000000001E-2</v>
      </c>
      <c r="BC193" s="24">
        <v>-2.80153E-2</v>
      </c>
      <c r="BD193" s="24">
        <v>-4.0635900000000003E-2</v>
      </c>
      <c r="BE193" s="24">
        <v>-5.3388999999999999E-2</v>
      </c>
      <c r="BF193" s="24">
        <v>-5.8899899999999998E-2</v>
      </c>
      <c r="BG193" s="24">
        <v>-5.6298500000000001E-2</v>
      </c>
      <c r="BH193" s="24">
        <v>-3.6086199999999999E-2</v>
      </c>
      <c r="BI193" s="24">
        <v>-3.7612100000000002E-2</v>
      </c>
      <c r="BJ193" s="24">
        <v>-2.7222699999999999E-2</v>
      </c>
      <c r="BK193" s="24">
        <v>9.6485000000000008E-3</v>
      </c>
      <c r="BL193" s="24">
        <v>-1.14372E-2</v>
      </c>
      <c r="BM193" s="24">
        <v>9.4181000000000004E-3</v>
      </c>
      <c r="BN193" s="24">
        <v>-8.8625000000000006E-3</v>
      </c>
      <c r="BO193" s="24">
        <v>-2.5696199999999999E-2</v>
      </c>
      <c r="BP193" s="24">
        <v>-3.5544300000000001E-2</v>
      </c>
      <c r="BQ193" s="24">
        <v>-2.5813200000000001E-2</v>
      </c>
      <c r="BR193" s="24">
        <v>-3.3837899999999997E-2</v>
      </c>
      <c r="BS193" s="24">
        <v>-2.4121299999999998E-2</v>
      </c>
      <c r="BT193" s="24">
        <v>-5.0015299999999999E-2</v>
      </c>
      <c r="BU193" s="24">
        <v>-3.66579E-2</v>
      </c>
      <c r="BV193" s="24">
        <v>-9.2067E-3</v>
      </c>
      <c r="BW193" s="24">
        <v>-4.51096E-2</v>
      </c>
      <c r="BX193" s="24">
        <v>-3.1614000000000003E-2</v>
      </c>
      <c r="BY193" s="24">
        <v>-5.4403800000000002E-2</v>
      </c>
      <c r="BZ193" s="24">
        <v>-4.4440100000000003E-2</v>
      </c>
      <c r="CA193" s="24">
        <v>-1.0222200000000001E-2</v>
      </c>
      <c r="CB193" s="24">
        <v>-2.3807600000000002E-2</v>
      </c>
      <c r="CC193" s="24">
        <v>-3.5926800000000002E-2</v>
      </c>
      <c r="CD193" s="24">
        <v>-4.1490800000000001E-2</v>
      </c>
      <c r="CE193" s="24">
        <v>-3.89602E-2</v>
      </c>
      <c r="CF193" s="24">
        <v>-1.53972E-2</v>
      </c>
      <c r="CG193" s="24">
        <v>-1.6373700000000001E-2</v>
      </c>
      <c r="CH193" s="24">
        <v>-4.9107999999999999E-3</v>
      </c>
      <c r="CI193" s="24">
        <v>3.3605099999999999E-2</v>
      </c>
      <c r="CJ193" s="24">
        <v>7.1758999999999998E-3</v>
      </c>
      <c r="CK193" s="24">
        <v>2.83693E-2</v>
      </c>
      <c r="CL193" s="24">
        <v>9.0916999999999994E-3</v>
      </c>
      <c r="CM193" s="24">
        <v>-7.8779999999999996E-3</v>
      </c>
      <c r="CN193" s="24">
        <v>-1.7155799999999999E-2</v>
      </c>
      <c r="CO193" s="24">
        <v>-7.8890000000000002E-3</v>
      </c>
      <c r="CP193" s="24">
        <v>-1.4814799999999999E-2</v>
      </c>
      <c r="CQ193" s="24">
        <v>-7.2207E-3</v>
      </c>
      <c r="CR193" s="24">
        <v>-3.4089899999999999E-2</v>
      </c>
      <c r="CS193" s="24">
        <v>-2.0173400000000001E-2</v>
      </c>
      <c r="CT193" s="24">
        <v>1.5409900000000001E-2</v>
      </c>
      <c r="CU193" s="24">
        <v>-2.4332199999999998E-2</v>
      </c>
      <c r="CV193" s="24">
        <v>-1.1739299999999999E-2</v>
      </c>
      <c r="CW193" s="24">
        <v>-3.5401099999999998E-2</v>
      </c>
      <c r="CX193" s="24">
        <v>-2.71062E-2</v>
      </c>
      <c r="CY193" s="24">
        <v>7.5709000000000002E-3</v>
      </c>
      <c r="CZ193" s="24">
        <v>-6.9792999999999999E-3</v>
      </c>
      <c r="DA193" s="24">
        <v>-1.8464700000000001E-2</v>
      </c>
      <c r="DB193" s="24">
        <v>-2.4081700000000001E-2</v>
      </c>
      <c r="DC193" s="24">
        <v>-2.1621999999999999E-2</v>
      </c>
      <c r="DD193" s="24">
        <v>5.2918000000000001E-3</v>
      </c>
      <c r="DE193" s="24">
        <v>4.8646999999999996E-3</v>
      </c>
      <c r="DF193" s="24">
        <v>1.7401199999999999E-2</v>
      </c>
      <c r="DG193" s="24">
        <v>5.75617E-2</v>
      </c>
      <c r="DH193" s="24">
        <v>2.57889E-2</v>
      </c>
      <c r="DI193" s="24">
        <v>4.7320500000000001E-2</v>
      </c>
      <c r="DJ193" s="24">
        <v>2.7046000000000001E-2</v>
      </c>
      <c r="DK193" s="24">
        <v>9.9401999999999997E-3</v>
      </c>
      <c r="DL193" s="24">
        <v>1.2328E-3</v>
      </c>
      <c r="DM193" s="24">
        <v>1.00353E-2</v>
      </c>
      <c r="DN193" s="24">
        <v>4.2084000000000002E-3</v>
      </c>
      <c r="DO193" s="24">
        <v>9.6798000000000006E-3</v>
      </c>
      <c r="DP193" s="24">
        <v>-1.8164400000000001E-2</v>
      </c>
      <c r="DQ193" s="24">
        <v>-3.6887999999999999E-3</v>
      </c>
      <c r="DR193" s="24">
        <v>4.0026399999999997E-2</v>
      </c>
      <c r="DS193" s="24">
        <v>-3.5547E-3</v>
      </c>
      <c r="DT193" s="24">
        <v>8.1355000000000004E-3</v>
      </c>
      <c r="DU193" s="24">
        <v>-1.63984E-2</v>
      </c>
      <c r="DV193" s="24">
        <v>-9.7722999999999994E-3</v>
      </c>
      <c r="DW193" s="24">
        <v>3.3261199999999998E-2</v>
      </c>
      <c r="DX193" s="24">
        <v>1.7318199999999999E-2</v>
      </c>
      <c r="DY193" s="24">
        <v>6.7479000000000003E-3</v>
      </c>
      <c r="DZ193" s="24">
        <v>1.0543E-3</v>
      </c>
      <c r="EA193" s="24">
        <v>3.4115999999999999E-3</v>
      </c>
      <c r="EB193" s="24">
        <v>3.5163399999999997E-2</v>
      </c>
      <c r="EC193" s="24">
        <v>3.5529499999999999E-2</v>
      </c>
      <c r="ED193" s="24">
        <v>4.9616199999999999E-2</v>
      </c>
      <c r="EE193" s="24">
        <v>9.2151200000000003E-2</v>
      </c>
      <c r="EF193" s="24">
        <v>5.26632E-2</v>
      </c>
      <c r="EG193" s="24">
        <v>7.4682999999999999E-2</v>
      </c>
      <c r="EH193" s="24">
        <v>5.2969099999999998E-2</v>
      </c>
      <c r="EI193" s="24">
        <v>3.5666900000000001E-2</v>
      </c>
      <c r="EJ193" s="24">
        <v>2.7782899999999999E-2</v>
      </c>
      <c r="EK193" s="24">
        <v>3.5915099999999998E-2</v>
      </c>
      <c r="EL193" s="24">
        <v>3.1674800000000003E-2</v>
      </c>
      <c r="EM193" s="24">
        <v>3.4081599999999997E-2</v>
      </c>
      <c r="EN193" s="24">
        <v>4.8294999999999996E-3</v>
      </c>
      <c r="EO193" s="24">
        <v>2.01122E-2</v>
      </c>
      <c r="EP193" s="24">
        <v>7.5568800000000005E-2</v>
      </c>
      <c r="EQ193" s="24">
        <v>2.6444700000000002E-2</v>
      </c>
      <c r="ER193" s="24">
        <v>3.68314E-2</v>
      </c>
      <c r="ES193" s="24">
        <v>1.10384E-2</v>
      </c>
      <c r="ET193" s="24">
        <v>1.5255100000000001E-2</v>
      </c>
      <c r="EU193" s="24">
        <v>54.357190000000003</v>
      </c>
      <c r="EV193" s="24">
        <v>53.32949</v>
      </c>
      <c r="EW193" s="24">
        <v>52.400460000000002</v>
      </c>
      <c r="EX193" s="24">
        <v>51.948070000000001</v>
      </c>
      <c r="EY193" s="24">
        <v>51.195610000000002</v>
      </c>
      <c r="EZ193" s="24">
        <v>50.718409999999999</v>
      </c>
      <c r="FA193" s="24">
        <v>50.32141</v>
      </c>
      <c r="FB193" s="24">
        <v>50.522790000000001</v>
      </c>
      <c r="FC193" s="24">
        <v>54.770919999999997</v>
      </c>
      <c r="FD193" s="24">
        <v>59.799770000000002</v>
      </c>
      <c r="FE193" s="24">
        <v>64.530869999999993</v>
      </c>
      <c r="FF193" s="24">
        <v>67.946910000000003</v>
      </c>
      <c r="FG193" s="24">
        <v>70.091750000000005</v>
      </c>
      <c r="FH193" s="24">
        <v>70.87594</v>
      </c>
      <c r="FI193" s="24">
        <v>70.952680000000001</v>
      </c>
      <c r="FJ193" s="24">
        <v>70.233699999999999</v>
      </c>
      <c r="FK193" s="24">
        <v>69.137910000000005</v>
      </c>
      <c r="FL193" s="24">
        <v>67.376230000000007</v>
      </c>
      <c r="FM193" s="24">
        <v>64.859780000000001</v>
      </c>
      <c r="FN193" s="24">
        <v>61.63935</v>
      </c>
      <c r="FO193" s="24">
        <v>59.125219999999999</v>
      </c>
      <c r="FP193" s="24">
        <v>57.685519999999997</v>
      </c>
      <c r="FQ193" s="24">
        <v>56.353720000000003</v>
      </c>
      <c r="FR193" s="24">
        <v>55.495089999999998</v>
      </c>
      <c r="FS193" s="24">
        <v>0.60373030000000005</v>
      </c>
      <c r="FT193" s="24">
        <v>2.7205900000000002E-2</v>
      </c>
      <c r="FU193" s="24">
        <v>2.8687799999999999E-2</v>
      </c>
    </row>
    <row r="194" spans="1:177" x14ac:dyDescent="0.2">
      <c r="A194" s="14" t="s">
        <v>228</v>
      </c>
      <c r="B194" s="14" t="s">
        <v>199</v>
      </c>
      <c r="C194" s="14" t="s">
        <v>224</v>
      </c>
      <c r="D194" s="36" t="s">
        <v>244</v>
      </c>
      <c r="E194" s="25" t="s">
        <v>219</v>
      </c>
      <c r="F194" s="25">
        <v>934</v>
      </c>
      <c r="G194" s="24">
        <v>0.67690899999999998</v>
      </c>
      <c r="H194" s="24">
        <v>0.56450489999999998</v>
      </c>
      <c r="I194" s="24">
        <v>0.53077379999999996</v>
      </c>
      <c r="J194" s="24">
        <v>0.49750290000000003</v>
      </c>
      <c r="K194" s="24">
        <v>0.49465720000000002</v>
      </c>
      <c r="L194" s="24">
        <v>0.52139740000000001</v>
      </c>
      <c r="M194" s="24">
        <v>0.60603799999999997</v>
      </c>
      <c r="N194" s="24">
        <v>0.62369160000000001</v>
      </c>
      <c r="O194" s="24">
        <v>0.57740650000000004</v>
      </c>
      <c r="P194" s="24">
        <v>0.54712700000000003</v>
      </c>
      <c r="Q194" s="24">
        <v>0.54378130000000002</v>
      </c>
      <c r="R194" s="24">
        <v>0.55351220000000001</v>
      </c>
      <c r="S194" s="24">
        <v>0.5569096</v>
      </c>
      <c r="T194" s="24">
        <v>0.5674766</v>
      </c>
      <c r="U194" s="24">
        <v>0.58809630000000002</v>
      </c>
      <c r="V194" s="24">
        <v>0.6130179</v>
      </c>
      <c r="W194" s="24">
        <v>0.64433620000000003</v>
      </c>
      <c r="X194" s="24">
        <v>0.73141529999999999</v>
      </c>
      <c r="Y194" s="24">
        <v>0.79166369999999997</v>
      </c>
      <c r="Z194" s="24">
        <v>0.88120810000000005</v>
      </c>
      <c r="AA194" s="24">
        <v>1.0079990000000001</v>
      </c>
      <c r="AB194" s="24">
        <v>0.98408620000000002</v>
      </c>
      <c r="AC194" s="24">
        <v>0.9002521</v>
      </c>
      <c r="AD194" s="24">
        <v>0.77385020000000004</v>
      </c>
      <c r="AE194" s="24">
        <v>-0.1188975</v>
      </c>
      <c r="AF194" s="24">
        <v>-0.18796289999999999</v>
      </c>
      <c r="AG194" s="24">
        <v>-0.15779760000000001</v>
      </c>
      <c r="AH194" s="24">
        <v>-0.1273735</v>
      </c>
      <c r="AI194" s="24">
        <v>-0.1108466</v>
      </c>
      <c r="AJ194" s="24">
        <v>-9.3969399999999995E-2</v>
      </c>
      <c r="AK194" s="24">
        <v>-8.3020499999999997E-2</v>
      </c>
      <c r="AL194" s="24">
        <v>-6.1371500000000002E-2</v>
      </c>
      <c r="AM194" s="24">
        <v>-7.0912500000000003E-2</v>
      </c>
      <c r="AN194" s="24">
        <v>-3.1310200000000003E-2</v>
      </c>
      <c r="AO194" s="24">
        <v>-2.9991299999999999E-2</v>
      </c>
      <c r="AP194" s="24">
        <v>-1.25162E-2</v>
      </c>
      <c r="AQ194" s="24">
        <v>-6.8545999999999998E-3</v>
      </c>
      <c r="AR194" s="24">
        <v>-5.6036000000000002E-3</v>
      </c>
      <c r="AS194" s="24">
        <v>1.6568599999999999E-2</v>
      </c>
      <c r="AT194" s="24">
        <v>1.02728E-2</v>
      </c>
      <c r="AU194" s="24">
        <v>2.0033999999999998E-3</v>
      </c>
      <c r="AV194" s="24">
        <v>-1.2798199999999999E-2</v>
      </c>
      <c r="AW194" s="24">
        <v>-3.2658199999999998E-2</v>
      </c>
      <c r="AX194" s="24">
        <v>-3.4413E-3</v>
      </c>
      <c r="AY194" s="24">
        <v>-1.9510300000000001E-2</v>
      </c>
      <c r="AZ194" s="24">
        <v>-2.63234E-2</v>
      </c>
      <c r="BA194" s="24">
        <v>-2.7335700000000001E-2</v>
      </c>
      <c r="BB194" s="24">
        <v>-4.0481000000000003E-2</v>
      </c>
      <c r="BC194" s="24">
        <v>-8.3189899999999997E-2</v>
      </c>
      <c r="BD194" s="24">
        <v>-0.14485139999999999</v>
      </c>
      <c r="BE194" s="24">
        <v>-0.11926879999999999</v>
      </c>
      <c r="BF194" s="24">
        <v>-9.5555600000000004E-2</v>
      </c>
      <c r="BG194" s="24">
        <v>-8.2287700000000005E-2</v>
      </c>
      <c r="BH194" s="24">
        <v>-6.9609400000000002E-2</v>
      </c>
      <c r="BI194" s="24">
        <v>-5.8819200000000002E-2</v>
      </c>
      <c r="BJ194" s="24">
        <v>-3.6632600000000001E-2</v>
      </c>
      <c r="BK194" s="24">
        <v>-4.3254899999999999E-2</v>
      </c>
      <c r="BL194" s="24">
        <v>-1.0227699999999999E-2</v>
      </c>
      <c r="BM194" s="24">
        <v>-9.2496000000000002E-3</v>
      </c>
      <c r="BN194" s="24">
        <v>9.7442999999999991E-3</v>
      </c>
      <c r="BO194" s="24">
        <v>1.5870100000000002E-2</v>
      </c>
      <c r="BP194" s="24">
        <v>1.74453E-2</v>
      </c>
      <c r="BQ194" s="24">
        <v>3.5475100000000002E-2</v>
      </c>
      <c r="BR194" s="24">
        <v>3.0812900000000001E-2</v>
      </c>
      <c r="BS194" s="24">
        <v>2.47344E-2</v>
      </c>
      <c r="BT194" s="24">
        <v>1.2913600000000001E-2</v>
      </c>
      <c r="BU194" s="24">
        <v>-5.9345999999999999E-3</v>
      </c>
      <c r="BV194" s="24">
        <v>1.9769800000000001E-2</v>
      </c>
      <c r="BW194" s="24">
        <v>6.2897999999999999E-3</v>
      </c>
      <c r="BX194" s="24">
        <v>1.9453999999999999E-3</v>
      </c>
      <c r="BY194" s="24">
        <v>-4.2420000000000001E-4</v>
      </c>
      <c r="BZ194" s="24">
        <v>-1.5173000000000001E-2</v>
      </c>
      <c r="CA194" s="24">
        <v>-5.8458900000000001E-2</v>
      </c>
      <c r="CB194" s="24">
        <v>-0.1149926</v>
      </c>
      <c r="CC194" s="24">
        <v>-9.2583799999999994E-2</v>
      </c>
      <c r="CD194" s="24">
        <v>-7.3518600000000003E-2</v>
      </c>
      <c r="CE194" s="24">
        <v>-6.2507800000000002E-2</v>
      </c>
      <c r="CF194" s="24">
        <v>-5.2737699999999998E-2</v>
      </c>
      <c r="CG194" s="24">
        <v>-4.2057499999999998E-2</v>
      </c>
      <c r="CH194" s="24">
        <v>-1.9498499999999998E-2</v>
      </c>
      <c r="CI194" s="24">
        <v>-2.4099300000000001E-2</v>
      </c>
      <c r="CJ194" s="24">
        <v>4.3739E-3</v>
      </c>
      <c r="CK194" s="24">
        <v>5.1159999999999999E-3</v>
      </c>
      <c r="CL194" s="24">
        <v>2.5161800000000002E-2</v>
      </c>
      <c r="CM194" s="24">
        <v>3.1609199999999997E-2</v>
      </c>
      <c r="CN194" s="24">
        <v>3.3408800000000002E-2</v>
      </c>
      <c r="CO194" s="24">
        <v>4.85697E-2</v>
      </c>
      <c r="CP194" s="24">
        <v>4.5039000000000003E-2</v>
      </c>
      <c r="CQ194" s="24">
        <v>4.0477899999999997E-2</v>
      </c>
      <c r="CR194" s="24">
        <v>3.0721499999999999E-2</v>
      </c>
      <c r="CS194" s="24">
        <v>1.25741E-2</v>
      </c>
      <c r="CT194" s="24">
        <v>3.5845700000000001E-2</v>
      </c>
      <c r="CU194" s="24">
        <v>2.4158800000000001E-2</v>
      </c>
      <c r="CV194" s="24">
        <v>2.15243E-2</v>
      </c>
      <c r="CW194" s="24">
        <v>1.8214600000000001E-2</v>
      </c>
      <c r="CX194" s="24">
        <v>2.3552999999999998E-3</v>
      </c>
      <c r="CY194" s="24">
        <v>-3.3727899999999998E-2</v>
      </c>
      <c r="CZ194" s="24">
        <v>-8.5133700000000007E-2</v>
      </c>
      <c r="DA194" s="24">
        <v>-6.5898799999999993E-2</v>
      </c>
      <c r="DB194" s="24">
        <v>-5.1481600000000002E-2</v>
      </c>
      <c r="DC194" s="24">
        <v>-4.2727899999999999E-2</v>
      </c>
      <c r="DD194" s="24">
        <v>-3.5866099999999998E-2</v>
      </c>
      <c r="DE194" s="24">
        <v>-2.5295700000000001E-2</v>
      </c>
      <c r="DF194" s="24">
        <v>-2.3644E-3</v>
      </c>
      <c r="DG194" s="24">
        <v>-4.9436999999999997E-3</v>
      </c>
      <c r="DH194" s="24">
        <v>1.8975599999999999E-2</v>
      </c>
      <c r="DI194" s="24">
        <v>1.9481600000000002E-2</v>
      </c>
      <c r="DJ194" s="24">
        <v>4.0579299999999999E-2</v>
      </c>
      <c r="DK194" s="24">
        <v>4.73482E-2</v>
      </c>
      <c r="DL194" s="24">
        <v>4.9372399999999997E-2</v>
      </c>
      <c r="DM194" s="24">
        <v>6.1664400000000001E-2</v>
      </c>
      <c r="DN194" s="24">
        <v>5.9265100000000001E-2</v>
      </c>
      <c r="DO194" s="24">
        <v>5.6221300000000002E-2</v>
      </c>
      <c r="DP194" s="24">
        <v>4.8529500000000003E-2</v>
      </c>
      <c r="DQ194" s="24">
        <v>3.1082800000000001E-2</v>
      </c>
      <c r="DR194" s="24">
        <v>5.1921599999999998E-2</v>
      </c>
      <c r="DS194" s="24">
        <v>4.20279E-2</v>
      </c>
      <c r="DT194" s="24">
        <v>4.1103099999999997E-2</v>
      </c>
      <c r="DU194" s="24">
        <v>3.6853400000000001E-2</v>
      </c>
      <c r="DV194" s="24">
        <v>1.9883499999999998E-2</v>
      </c>
      <c r="DW194" s="24">
        <v>1.9797999999999999E-3</v>
      </c>
      <c r="DX194" s="24">
        <v>-4.2022200000000003E-2</v>
      </c>
      <c r="DY194" s="24">
        <v>-2.7369899999999999E-2</v>
      </c>
      <c r="DZ194" s="24">
        <v>-1.9663699999999999E-2</v>
      </c>
      <c r="EA194" s="24">
        <v>-1.4168999999999999E-2</v>
      </c>
      <c r="EB194" s="24">
        <v>-1.15061E-2</v>
      </c>
      <c r="EC194" s="24">
        <v>-1.0943999999999999E-3</v>
      </c>
      <c r="ED194" s="24">
        <v>2.2374399999999999E-2</v>
      </c>
      <c r="EE194" s="24">
        <v>2.2713899999999999E-2</v>
      </c>
      <c r="EF194" s="24">
        <v>4.0058000000000003E-2</v>
      </c>
      <c r="EG194" s="24">
        <v>4.0223200000000001E-2</v>
      </c>
      <c r="EH194" s="24">
        <v>6.2839800000000001E-2</v>
      </c>
      <c r="EI194" s="24">
        <v>7.0072899999999994E-2</v>
      </c>
      <c r="EJ194" s="24">
        <v>7.2421200000000005E-2</v>
      </c>
      <c r="EK194" s="24">
        <v>8.0570900000000001E-2</v>
      </c>
      <c r="EL194" s="24">
        <v>7.9805200000000007E-2</v>
      </c>
      <c r="EM194" s="24">
        <v>7.8952400000000006E-2</v>
      </c>
      <c r="EN194" s="24">
        <v>7.4241299999999996E-2</v>
      </c>
      <c r="EO194" s="24">
        <v>5.7806499999999997E-2</v>
      </c>
      <c r="EP194" s="24">
        <v>7.5132699999999997E-2</v>
      </c>
      <c r="EQ194" s="24">
        <v>6.7827999999999999E-2</v>
      </c>
      <c r="ER194" s="24">
        <v>6.93719E-2</v>
      </c>
      <c r="ES194" s="24">
        <v>6.3764899999999999E-2</v>
      </c>
      <c r="ET194" s="24">
        <v>4.5191599999999998E-2</v>
      </c>
      <c r="EU194" s="24">
        <v>59.697009999999999</v>
      </c>
      <c r="EV194" s="24">
        <v>59.492350000000002</v>
      </c>
      <c r="EW194" s="24">
        <v>59.11289</v>
      </c>
      <c r="EX194" s="24">
        <v>58.726509999999998</v>
      </c>
      <c r="EY194" s="24">
        <v>58.522210000000001</v>
      </c>
      <c r="EZ194" s="24">
        <v>58.214860000000002</v>
      </c>
      <c r="FA194" s="24">
        <v>57.952289999999998</v>
      </c>
      <c r="FB194" s="24">
        <v>58.682450000000003</v>
      </c>
      <c r="FC194" s="24">
        <v>60.729419999999998</v>
      </c>
      <c r="FD194" s="24">
        <v>63.35069</v>
      </c>
      <c r="FE194" s="24">
        <v>66.033869999999993</v>
      </c>
      <c r="FF194" s="24">
        <v>67.403130000000004</v>
      </c>
      <c r="FG194" s="24">
        <v>68.534959999999998</v>
      </c>
      <c r="FH194" s="24">
        <v>69.162409999999994</v>
      </c>
      <c r="FI194" s="24">
        <v>69.375820000000004</v>
      </c>
      <c r="FJ194" s="24">
        <v>69.419160000000005</v>
      </c>
      <c r="FK194" s="24">
        <v>68.876549999999995</v>
      </c>
      <c r="FL194" s="24">
        <v>67.893659999999997</v>
      </c>
      <c r="FM194" s="24">
        <v>66.514560000000003</v>
      </c>
      <c r="FN194" s="24">
        <v>64.652950000000004</v>
      </c>
      <c r="FO194" s="24">
        <v>62.655859999999997</v>
      </c>
      <c r="FP194" s="24">
        <v>61.693010000000001</v>
      </c>
      <c r="FQ194" s="24">
        <v>61.184629999999999</v>
      </c>
      <c r="FR194" s="24">
        <v>60.766199999999998</v>
      </c>
      <c r="FS194" s="24">
        <v>0.57972789999999996</v>
      </c>
      <c r="FT194" s="24">
        <v>2.42378E-2</v>
      </c>
      <c r="FU194" s="24">
        <v>2.8054099999999998E-2</v>
      </c>
    </row>
    <row r="195" spans="1:177" x14ac:dyDescent="0.2">
      <c r="A195" s="14" t="s">
        <v>228</v>
      </c>
      <c r="B195" s="14" t="s">
        <v>199</v>
      </c>
      <c r="C195" s="14" t="s">
        <v>224</v>
      </c>
      <c r="D195" s="36" t="s">
        <v>244</v>
      </c>
      <c r="E195" s="25" t="s">
        <v>220</v>
      </c>
      <c r="F195" s="25">
        <v>531</v>
      </c>
      <c r="G195" s="24">
        <v>0.68823049999999997</v>
      </c>
      <c r="H195" s="24">
        <v>0.56191190000000002</v>
      </c>
      <c r="I195" s="24">
        <v>0.52988420000000003</v>
      </c>
      <c r="J195" s="24">
        <v>0.48588949999999997</v>
      </c>
      <c r="K195" s="24">
        <v>0.47875820000000002</v>
      </c>
      <c r="L195" s="24">
        <v>0.4971933</v>
      </c>
      <c r="M195" s="24">
        <v>0.58762219999999998</v>
      </c>
      <c r="N195" s="24">
        <v>0.62086810000000003</v>
      </c>
      <c r="O195" s="24">
        <v>0.57483850000000003</v>
      </c>
      <c r="P195" s="24">
        <v>0.53389169999999997</v>
      </c>
      <c r="Q195" s="24">
        <v>0.51688129999999999</v>
      </c>
      <c r="R195" s="24">
        <v>0.5345531</v>
      </c>
      <c r="S195" s="24">
        <v>0.5327231</v>
      </c>
      <c r="T195" s="24">
        <v>0.53992660000000003</v>
      </c>
      <c r="U195" s="24">
        <v>0.55128200000000005</v>
      </c>
      <c r="V195" s="24">
        <v>0.5561277</v>
      </c>
      <c r="W195" s="24">
        <v>0.58141699999999996</v>
      </c>
      <c r="X195" s="24">
        <v>0.64896849999999995</v>
      </c>
      <c r="Y195" s="24">
        <v>0.72963089999999997</v>
      </c>
      <c r="Z195" s="24">
        <v>0.83152809999999999</v>
      </c>
      <c r="AA195" s="24">
        <v>0.9359208</v>
      </c>
      <c r="AB195" s="24">
        <v>0.92797490000000005</v>
      </c>
      <c r="AC195" s="24">
        <v>0.87893469999999996</v>
      </c>
      <c r="AD195" s="24">
        <v>0.77113019999999999</v>
      </c>
      <c r="AE195" s="24">
        <v>-0.18041650000000001</v>
      </c>
      <c r="AF195" s="24">
        <v>-0.28081709999999999</v>
      </c>
      <c r="AG195" s="24">
        <v>-0.22407050000000001</v>
      </c>
      <c r="AH195" s="24">
        <v>-0.16681679999999999</v>
      </c>
      <c r="AI195" s="24">
        <v>-0.13542360000000001</v>
      </c>
      <c r="AJ195" s="24">
        <v>-9.2906900000000001E-2</v>
      </c>
      <c r="AK195" s="24">
        <v>-6.0250699999999997E-2</v>
      </c>
      <c r="AL195" s="24">
        <v>-2.40333E-2</v>
      </c>
      <c r="AM195" s="24">
        <v>-2.6360700000000001E-2</v>
      </c>
      <c r="AN195" s="24">
        <v>-1.7840200000000001E-2</v>
      </c>
      <c r="AO195" s="24">
        <v>-2.5000600000000001E-2</v>
      </c>
      <c r="AP195" s="24">
        <v>-9.5031999999999998E-3</v>
      </c>
      <c r="AQ195" s="24">
        <v>-1.4094600000000001E-2</v>
      </c>
      <c r="AR195" s="24">
        <v>-2.0414399999999999E-2</v>
      </c>
      <c r="AS195" s="24">
        <v>-1.2564499999999999E-2</v>
      </c>
      <c r="AT195" s="24">
        <v>-1.30326E-2</v>
      </c>
      <c r="AU195" s="24">
        <v>-1.4671500000000001E-2</v>
      </c>
      <c r="AV195" s="24">
        <v>-5.6125300000000003E-2</v>
      </c>
      <c r="AW195" s="24">
        <v>-7.7430399999999996E-2</v>
      </c>
      <c r="AX195" s="24">
        <v>-3.10362E-2</v>
      </c>
      <c r="AY195" s="24">
        <v>-2.68008E-2</v>
      </c>
      <c r="AZ195" s="24">
        <v>-1.05696E-2</v>
      </c>
      <c r="BA195" s="24">
        <v>-1.9512600000000001E-2</v>
      </c>
      <c r="BB195" s="24">
        <v>-4.3300400000000003E-2</v>
      </c>
      <c r="BC195" s="24">
        <v>-0.12695790000000001</v>
      </c>
      <c r="BD195" s="24">
        <v>-0.21152879999999999</v>
      </c>
      <c r="BE195" s="24">
        <v>-0.16351370000000001</v>
      </c>
      <c r="BF195" s="24">
        <v>-0.11979140000000001</v>
      </c>
      <c r="BG195" s="24">
        <v>-9.6050399999999994E-2</v>
      </c>
      <c r="BH195" s="24">
        <v>-6.4121700000000004E-2</v>
      </c>
      <c r="BI195" s="24">
        <v>-3.4456300000000002E-2</v>
      </c>
      <c r="BJ195" s="24">
        <v>4.839E-4</v>
      </c>
      <c r="BK195" s="24">
        <v>6.0190000000000005E-4</v>
      </c>
      <c r="BL195" s="24">
        <v>7.1322E-3</v>
      </c>
      <c r="BM195" s="24">
        <v>-2.6630999999999998E-3</v>
      </c>
      <c r="BN195" s="24">
        <v>1.33776E-2</v>
      </c>
      <c r="BO195" s="24">
        <v>7.9150000000000002E-3</v>
      </c>
      <c r="BP195" s="24">
        <v>2.5974000000000001E-3</v>
      </c>
      <c r="BQ195" s="24">
        <v>1.17155E-2</v>
      </c>
      <c r="BR195" s="24">
        <v>1.50955E-2</v>
      </c>
      <c r="BS195" s="24">
        <v>1.72099E-2</v>
      </c>
      <c r="BT195" s="24">
        <v>-1.8460600000000001E-2</v>
      </c>
      <c r="BU195" s="24">
        <v>-3.6836199999999999E-2</v>
      </c>
      <c r="BV195" s="24">
        <v>2.931E-3</v>
      </c>
      <c r="BW195" s="24">
        <v>6.4333999999999997E-3</v>
      </c>
      <c r="BX195" s="24">
        <v>1.9409300000000001E-2</v>
      </c>
      <c r="BY195" s="24">
        <v>1.048E-2</v>
      </c>
      <c r="BZ195" s="24">
        <v>-1.5794300000000001E-2</v>
      </c>
      <c r="CA195" s="24">
        <v>-8.9932700000000004E-2</v>
      </c>
      <c r="CB195" s="24">
        <v>-0.16353999999999999</v>
      </c>
      <c r="CC195" s="24">
        <v>-0.12157220000000001</v>
      </c>
      <c r="CD195" s="24">
        <v>-8.7221699999999999E-2</v>
      </c>
      <c r="CE195" s="24">
        <v>-6.8780800000000003E-2</v>
      </c>
      <c r="CF195" s="24">
        <v>-4.4185200000000001E-2</v>
      </c>
      <c r="CG195" s="24">
        <v>-1.6591100000000001E-2</v>
      </c>
      <c r="CH195" s="24">
        <v>1.7464400000000001E-2</v>
      </c>
      <c r="CI195" s="24">
        <v>1.9276000000000001E-2</v>
      </c>
      <c r="CJ195" s="24">
        <v>2.4428100000000001E-2</v>
      </c>
      <c r="CK195" s="24">
        <v>1.2807799999999999E-2</v>
      </c>
      <c r="CL195" s="24">
        <v>2.9224799999999999E-2</v>
      </c>
      <c r="CM195" s="24">
        <v>2.31588E-2</v>
      </c>
      <c r="CN195" s="24">
        <v>1.8535300000000001E-2</v>
      </c>
      <c r="CO195" s="24">
        <v>2.85317E-2</v>
      </c>
      <c r="CP195" s="24">
        <v>3.4576999999999997E-2</v>
      </c>
      <c r="CQ195" s="24">
        <v>3.9290899999999997E-2</v>
      </c>
      <c r="CR195" s="24">
        <v>7.6258000000000003E-3</v>
      </c>
      <c r="CS195" s="24">
        <v>-8.7208000000000008E-3</v>
      </c>
      <c r="CT195" s="24">
        <v>2.6456500000000001E-2</v>
      </c>
      <c r="CU195" s="24">
        <v>2.9451399999999999E-2</v>
      </c>
      <c r="CV195" s="24">
        <v>4.01725E-2</v>
      </c>
      <c r="CW195" s="24">
        <v>3.1252700000000001E-2</v>
      </c>
      <c r="CX195" s="24">
        <v>3.2563000000000002E-3</v>
      </c>
      <c r="CY195" s="24">
        <v>-5.29074E-2</v>
      </c>
      <c r="CZ195" s="24">
        <v>-0.11555120000000001</v>
      </c>
      <c r="DA195" s="24">
        <v>-7.9630699999999999E-2</v>
      </c>
      <c r="DB195" s="24">
        <v>-5.4651999999999999E-2</v>
      </c>
      <c r="DC195" s="24">
        <v>-4.1511100000000002E-2</v>
      </c>
      <c r="DD195" s="24">
        <v>-2.4248599999999999E-2</v>
      </c>
      <c r="DE195" s="24">
        <v>1.2741E-3</v>
      </c>
      <c r="DF195" s="24">
        <v>3.4444900000000001E-2</v>
      </c>
      <c r="DG195" s="24">
        <v>3.7950200000000003E-2</v>
      </c>
      <c r="DH195" s="24">
        <v>4.1723900000000001E-2</v>
      </c>
      <c r="DI195" s="24">
        <v>2.82787E-2</v>
      </c>
      <c r="DJ195" s="24">
        <v>4.5071899999999998E-2</v>
      </c>
      <c r="DK195" s="24">
        <v>3.8402600000000002E-2</v>
      </c>
      <c r="DL195" s="24">
        <v>3.44731E-2</v>
      </c>
      <c r="DM195" s="24">
        <v>4.5347899999999997E-2</v>
      </c>
      <c r="DN195" s="24">
        <v>5.40584E-2</v>
      </c>
      <c r="DO195" s="24">
        <v>6.13719E-2</v>
      </c>
      <c r="DP195" s="24">
        <v>3.3712300000000001E-2</v>
      </c>
      <c r="DQ195" s="24">
        <v>1.9394600000000001E-2</v>
      </c>
      <c r="DR195" s="24">
        <v>4.9982100000000002E-2</v>
      </c>
      <c r="DS195" s="24">
        <v>5.2469300000000003E-2</v>
      </c>
      <c r="DT195" s="24">
        <v>6.0935799999999998E-2</v>
      </c>
      <c r="DU195" s="24">
        <v>5.2025399999999999E-2</v>
      </c>
      <c r="DV195" s="24">
        <v>2.2307E-2</v>
      </c>
      <c r="DW195" s="24">
        <v>5.5110000000000001E-4</v>
      </c>
      <c r="DX195" s="24">
        <v>-4.6262900000000003E-2</v>
      </c>
      <c r="DY195" s="24">
        <v>-1.9073900000000001E-2</v>
      </c>
      <c r="DZ195" s="24">
        <v>-7.6264999999999996E-3</v>
      </c>
      <c r="EA195" s="24">
        <v>-2.1378999999999999E-3</v>
      </c>
      <c r="EB195" s="24">
        <v>4.5366E-3</v>
      </c>
      <c r="EC195" s="24">
        <v>2.7068600000000002E-2</v>
      </c>
      <c r="ED195" s="24">
        <v>5.8962100000000003E-2</v>
      </c>
      <c r="EE195" s="24">
        <v>6.4912700000000004E-2</v>
      </c>
      <c r="EF195" s="24">
        <v>6.6696400000000003E-2</v>
      </c>
      <c r="EG195" s="24">
        <v>5.0616300000000003E-2</v>
      </c>
      <c r="EH195" s="24">
        <v>6.7952700000000005E-2</v>
      </c>
      <c r="EI195" s="24">
        <v>6.0412199999999999E-2</v>
      </c>
      <c r="EJ195" s="24">
        <v>5.7484899999999998E-2</v>
      </c>
      <c r="EK195" s="24">
        <v>6.9627800000000004E-2</v>
      </c>
      <c r="EL195" s="24">
        <v>8.2186499999999996E-2</v>
      </c>
      <c r="EM195" s="24">
        <v>9.3253299999999997E-2</v>
      </c>
      <c r="EN195" s="24">
        <v>7.1376999999999996E-2</v>
      </c>
      <c r="EO195" s="24">
        <v>5.9988800000000002E-2</v>
      </c>
      <c r="EP195" s="24">
        <v>8.3949300000000004E-2</v>
      </c>
      <c r="EQ195" s="24">
        <v>8.5703600000000005E-2</v>
      </c>
      <c r="ER195" s="24">
        <v>9.0914599999999998E-2</v>
      </c>
      <c r="ES195" s="24">
        <v>8.2017900000000005E-2</v>
      </c>
      <c r="ET195" s="24">
        <v>4.9813099999999999E-2</v>
      </c>
      <c r="EU195" s="24">
        <v>60.278930000000003</v>
      </c>
      <c r="EV195" s="24">
        <v>60.21846</v>
      </c>
      <c r="EW195" s="24">
        <v>59.854349999999997</v>
      </c>
      <c r="EX195" s="24">
        <v>59.448639999999997</v>
      </c>
      <c r="EY195" s="24">
        <v>59.318600000000004</v>
      </c>
      <c r="EZ195" s="24">
        <v>59.035110000000003</v>
      </c>
      <c r="FA195" s="24">
        <v>58.719119999999997</v>
      </c>
      <c r="FB195" s="24">
        <v>59.314689999999999</v>
      </c>
      <c r="FC195" s="24">
        <v>61.154089999999997</v>
      </c>
      <c r="FD195" s="24">
        <v>63.594279999999998</v>
      </c>
      <c r="FE195" s="24">
        <v>66.083879999999994</v>
      </c>
      <c r="FF195" s="24">
        <v>67.184010000000001</v>
      </c>
      <c r="FG195" s="24">
        <v>68.079970000000003</v>
      </c>
      <c r="FH195" s="24">
        <v>68.648250000000004</v>
      </c>
      <c r="FI195" s="24">
        <v>68.763329999999996</v>
      </c>
      <c r="FJ195" s="24">
        <v>68.815349999999995</v>
      </c>
      <c r="FK195" s="24">
        <v>68.368660000000006</v>
      </c>
      <c r="FL195" s="24">
        <v>67.38297</v>
      </c>
      <c r="FM195" s="24">
        <v>66.158649999999994</v>
      </c>
      <c r="FN195" s="24">
        <v>64.607280000000003</v>
      </c>
      <c r="FO195" s="24">
        <v>62.864109999999997</v>
      </c>
      <c r="FP195" s="24">
        <v>62.12679</v>
      </c>
      <c r="FQ195" s="24">
        <v>61.692459999999997</v>
      </c>
      <c r="FR195" s="24">
        <v>61.314039999999999</v>
      </c>
      <c r="FS195" s="24">
        <v>0.63407979999999997</v>
      </c>
      <c r="FT195" s="24">
        <v>2.07356E-2</v>
      </c>
      <c r="FU195" s="24">
        <v>4.0788499999999998E-2</v>
      </c>
    </row>
    <row r="196" spans="1:177" x14ac:dyDescent="0.2">
      <c r="A196" s="14" t="s">
        <v>228</v>
      </c>
      <c r="B196" s="14" t="s">
        <v>199</v>
      </c>
      <c r="C196" s="14" t="s">
        <v>224</v>
      </c>
      <c r="D196" s="36" t="s">
        <v>244</v>
      </c>
      <c r="E196" s="25" t="s">
        <v>221</v>
      </c>
      <c r="F196" s="25">
        <v>403</v>
      </c>
      <c r="G196" s="24">
        <v>0.6610376</v>
      </c>
      <c r="H196" s="24">
        <v>0.58012459999999999</v>
      </c>
      <c r="I196" s="24">
        <v>0.53797729999999999</v>
      </c>
      <c r="J196" s="24">
        <v>0.51377859999999997</v>
      </c>
      <c r="K196" s="24">
        <v>0.51127590000000001</v>
      </c>
      <c r="L196" s="24">
        <v>0.54956839999999996</v>
      </c>
      <c r="M196" s="24">
        <v>0.62478330000000004</v>
      </c>
      <c r="N196" s="24">
        <v>0.6242761</v>
      </c>
      <c r="O196" s="24">
        <v>0.57865549999999999</v>
      </c>
      <c r="P196" s="24">
        <v>0.56243969999999999</v>
      </c>
      <c r="Q196" s="24">
        <v>0.57608210000000004</v>
      </c>
      <c r="R196" s="24">
        <v>0.57149810000000001</v>
      </c>
      <c r="S196" s="24">
        <v>0.57939799999999997</v>
      </c>
      <c r="T196" s="24">
        <v>0.59141100000000002</v>
      </c>
      <c r="U196" s="24">
        <v>0.61928780000000005</v>
      </c>
      <c r="V196" s="24">
        <v>0.67426629999999999</v>
      </c>
      <c r="W196" s="24">
        <v>0.71691890000000003</v>
      </c>
      <c r="X196" s="24">
        <v>0.83128630000000003</v>
      </c>
      <c r="Y196" s="24">
        <v>0.86843870000000001</v>
      </c>
      <c r="Z196" s="24">
        <v>0.94793130000000003</v>
      </c>
      <c r="AA196" s="24">
        <v>1.1009329999999999</v>
      </c>
      <c r="AB196" s="24">
        <v>1.055536</v>
      </c>
      <c r="AC196" s="24">
        <v>0.92828619999999995</v>
      </c>
      <c r="AD196" s="24">
        <v>0.77812680000000001</v>
      </c>
      <c r="AE196" s="24">
        <v>-9.41356E-2</v>
      </c>
      <c r="AF196" s="24">
        <v>-0.1114164</v>
      </c>
      <c r="AG196" s="24">
        <v>-0.11901440000000001</v>
      </c>
      <c r="AH196" s="24">
        <v>-0.1231339</v>
      </c>
      <c r="AI196" s="24">
        <v>-0.12825900000000001</v>
      </c>
      <c r="AJ196" s="24">
        <v>-0.13675209999999999</v>
      </c>
      <c r="AK196" s="24">
        <v>-0.15378269999999999</v>
      </c>
      <c r="AL196" s="24">
        <v>-0.14835660000000001</v>
      </c>
      <c r="AM196" s="24">
        <v>-0.17023060000000001</v>
      </c>
      <c r="AN196" s="24">
        <v>-8.2823300000000002E-2</v>
      </c>
      <c r="AO196" s="24">
        <v>-7.0384100000000005E-2</v>
      </c>
      <c r="AP196" s="24">
        <v>-5.64372E-2</v>
      </c>
      <c r="AQ196" s="24">
        <v>-3.9810999999999999E-2</v>
      </c>
      <c r="AR196" s="24">
        <v>-3.2873600000000003E-2</v>
      </c>
      <c r="AS196" s="24">
        <v>7.2646999999999998E-3</v>
      </c>
      <c r="AT196" s="24">
        <v>-3.8519000000000001E-3</v>
      </c>
      <c r="AU196" s="24">
        <v>-1.97378E-2</v>
      </c>
      <c r="AV196" s="24">
        <v>-6.2730000000000001E-4</v>
      </c>
      <c r="AW196" s="24">
        <v>-1.5663099999999999E-2</v>
      </c>
      <c r="AX196" s="24">
        <v>3.636E-4</v>
      </c>
      <c r="AY196" s="24">
        <v>-4.9629100000000002E-2</v>
      </c>
      <c r="AZ196" s="24">
        <v>-8.9324700000000007E-2</v>
      </c>
      <c r="BA196" s="24">
        <v>-7.7870400000000006E-2</v>
      </c>
      <c r="BB196" s="24">
        <v>-7.5164999999999996E-2</v>
      </c>
      <c r="BC196" s="24">
        <v>-5.0243500000000003E-2</v>
      </c>
      <c r="BD196" s="24">
        <v>-6.9733900000000001E-2</v>
      </c>
      <c r="BE196" s="24">
        <v>-7.8007000000000007E-2</v>
      </c>
      <c r="BF196" s="24">
        <v>-8.2633100000000001E-2</v>
      </c>
      <c r="BG196" s="24">
        <v>-8.6834900000000007E-2</v>
      </c>
      <c r="BH196" s="24">
        <v>-9.5111799999999996E-2</v>
      </c>
      <c r="BI196" s="24">
        <v>-0.109708</v>
      </c>
      <c r="BJ196" s="24">
        <v>-0.1018083</v>
      </c>
      <c r="BK196" s="24">
        <v>-0.117716</v>
      </c>
      <c r="BL196" s="24">
        <v>-4.7300099999999998E-2</v>
      </c>
      <c r="BM196" s="24">
        <v>-3.2714600000000003E-2</v>
      </c>
      <c r="BN196" s="24">
        <v>-1.4918799999999999E-2</v>
      </c>
      <c r="BO196" s="24">
        <v>3.8341999999999998E-3</v>
      </c>
      <c r="BP196" s="24">
        <v>1.08921E-2</v>
      </c>
      <c r="BQ196" s="24">
        <v>3.7477099999999999E-2</v>
      </c>
      <c r="BR196" s="24">
        <v>2.6295800000000001E-2</v>
      </c>
      <c r="BS196" s="24">
        <v>1.2285300000000001E-2</v>
      </c>
      <c r="BT196" s="24">
        <v>3.22543E-2</v>
      </c>
      <c r="BU196" s="24">
        <v>1.5735800000000001E-2</v>
      </c>
      <c r="BV196" s="24">
        <v>3.0440399999999999E-2</v>
      </c>
      <c r="BW196" s="24">
        <v>-9.3269000000000008E-3</v>
      </c>
      <c r="BX196" s="24">
        <v>-3.7855800000000002E-2</v>
      </c>
      <c r="BY196" s="24">
        <v>-3.0382200000000002E-2</v>
      </c>
      <c r="BZ196" s="24">
        <v>-2.9562399999999999E-2</v>
      </c>
      <c r="CA196" s="24">
        <v>-1.9844000000000001E-2</v>
      </c>
      <c r="CB196" s="24">
        <v>-4.0864600000000001E-2</v>
      </c>
      <c r="CC196" s="24">
        <v>-4.9605400000000001E-2</v>
      </c>
      <c r="CD196" s="24">
        <v>-5.4582400000000003E-2</v>
      </c>
      <c r="CE196" s="24">
        <v>-5.8144599999999998E-2</v>
      </c>
      <c r="CF196" s="24">
        <v>-6.6271899999999995E-2</v>
      </c>
      <c r="CG196" s="24">
        <v>-7.91819E-2</v>
      </c>
      <c r="CH196" s="24">
        <v>-6.9569099999999995E-2</v>
      </c>
      <c r="CI196" s="24">
        <v>-8.13445E-2</v>
      </c>
      <c r="CJ196" s="24">
        <v>-2.2696899999999999E-2</v>
      </c>
      <c r="CK196" s="24">
        <v>-6.6248000000000001E-3</v>
      </c>
      <c r="CL196" s="24">
        <v>1.38367E-2</v>
      </c>
      <c r="CM196" s="24">
        <v>3.4062700000000001E-2</v>
      </c>
      <c r="CN196" s="24">
        <v>4.1203999999999998E-2</v>
      </c>
      <c r="CO196" s="24">
        <v>5.8402099999999998E-2</v>
      </c>
      <c r="CP196" s="24">
        <v>4.7176099999999999E-2</v>
      </c>
      <c r="CQ196" s="24">
        <v>3.4464399999999999E-2</v>
      </c>
      <c r="CR196" s="24">
        <v>5.5028000000000001E-2</v>
      </c>
      <c r="CS196" s="24">
        <v>3.7482599999999998E-2</v>
      </c>
      <c r="CT196" s="24">
        <v>5.1271600000000001E-2</v>
      </c>
      <c r="CU196" s="24">
        <v>1.85863E-2</v>
      </c>
      <c r="CV196" s="24">
        <v>-2.2085999999999998E-3</v>
      </c>
      <c r="CW196" s="24">
        <v>2.5079999999999998E-3</v>
      </c>
      <c r="CX196" s="24">
        <v>2.0217E-3</v>
      </c>
      <c r="CY196" s="24">
        <v>1.0555500000000001E-2</v>
      </c>
      <c r="CZ196" s="24">
        <v>-1.19954E-2</v>
      </c>
      <c r="DA196" s="24">
        <v>-2.1203799999999998E-2</v>
      </c>
      <c r="DB196" s="24">
        <v>-2.6531599999999999E-2</v>
      </c>
      <c r="DC196" s="24">
        <v>-2.9454399999999999E-2</v>
      </c>
      <c r="DD196" s="24">
        <v>-3.7432E-2</v>
      </c>
      <c r="DE196" s="24">
        <v>-4.8655900000000002E-2</v>
      </c>
      <c r="DF196" s="24">
        <v>-3.7329899999999999E-2</v>
      </c>
      <c r="DG196" s="24">
        <v>-4.4972999999999999E-2</v>
      </c>
      <c r="DH196" s="24">
        <v>1.9063000000000001E-3</v>
      </c>
      <c r="DI196" s="24">
        <v>1.9465E-2</v>
      </c>
      <c r="DJ196" s="24">
        <v>4.2592199999999997E-2</v>
      </c>
      <c r="DK196" s="24">
        <v>6.4291200000000007E-2</v>
      </c>
      <c r="DL196" s="24">
        <v>7.1515999999999996E-2</v>
      </c>
      <c r="DM196" s="24">
        <v>7.9326999999999995E-2</v>
      </c>
      <c r="DN196" s="24">
        <v>6.80563E-2</v>
      </c>
      <c r="DO196" s="24">
        <v>5.6643499999999999E-2</v>
      </c>
      <c r="DP196" s="24">
        <v>7.7801700000000001E-2</v>
      </c>
      <c r="DQ196" s="24">
        <v>5.9229400000000001E-2</v>
      </c>
      <c r="DR196" s="24">
        <v>7.2102700000000006E-2</v>
      </c>
      <c r="DS196" s="24">
        <v>4.6499400000000003E-2</v>
      </c>
      <c r="DT196" s="24">
        <v>3.3438599999999999E-2</v>
      </c>
      <c r="DU196" s="24">
        <v>3.5398300000000001E-2</v>
      </c>
      <c r="DV196" s="24">
        <v>3.3605900000000001E-2</v>
      </c>
      <c r="DW196" s="24">
        <v>5.4447700000000002E-2</v>
      </c>
      <c r="DX196" s="24">
        <v>2.9687100000000001E-2</v>
      </c>
      <c r="DY196" s="24">
        <v>1.9803600000000001E-2</v>
      </c>
      <c r="DZ196" s="24">
        <v>1.3969199999999999E-2</v>
      </c>
      <c r="EA196" s="24">
        <v>1.19697E-2</v>
      </c>
      <c r="EB196" s="24">
        <v>4.2081999999999996E-3</v>
      </c>
      <c r="EC196" s="24">
        <v>-4.5811000000000003E-3</v>
      </c>
      <c r="ED196" s="24">
        <v>9.2183999999999999E-3</v>
      </c>
      <c r="EE196" s="24">
        <v>7.5415999999999999E-3</v>
      </c>
      <c r="EF196" s="24">
        <v>3.7429499999999997E-2</v>
      </c>
      <c r="EG196" s="24">
        <v>5.7134499999999998E-2</v>
      </c>
      <c r="EH196" s="24">
        <v>8.4110599999999994E-2</v>
      </c>
      <c r="EI196" s="24">
        <v>0.1079364</v>
      </c>
      <c r="EJ196" s="24">
        <v>0.1152817</v>
      </c>
      <c r="EK196" s="24">
        <v>0.1095394</v>
      </c>
      <c r="EL196" s="24">
        <v>9.8204E-2</v>
      </c>
      <c r="EM196" s="24">
        <v>8.8666599999999998E-2</v>
      </c>
      <c r="EN196" s="24">
        <v>0.1106833</v>
      </c>
      <c r="EO196" s="24">
        <v>9.0628299999999995E-2</v>
      </c>
      <c r="EP196" s="24">
        <v>0.10217950000000001</v>
      </c>
      <c r="EQ196" s="24">
        <v>8.6801600000000007E-2</v>
      </c>
      <c r="ER196" s="24">
        <v>8.4907499999999997E-2</v>
      </c>
      <c r="ES196" s="24">
        <v>8.2886500000000002E-2</v>
      </c>
      <c r="ET196" s="24">
        <v>7.9208399999999998E-2</v>
      </c>
      <c r="EU196" s="24">
        <v>58.956130000000002</v>
      </c>
      <c r="EV196" s="24">
        <v>58.567880000000002</v>
      </c>
      <c r="EW196" s="24">
        <v>58.168869999999998</v>
      </c>
      <c r="EX196" s="24">
        <v>57.807119999999998</v>
      </c>
      <c r="EY196" s="24">
        <v>57.508279999999999</v>
      </c>
      <c r="EZ196" s="24">
        <v>57.170529999999999</v>
      </c>
      <c r="FA196" s="24">
        <v>56.975990000000003</v>
      </c>
      <c r="FB196" s="24">
        <v>57.877479999999998</v>
      </c>
      <c r="FC196" s="24">
        <v>60.188740000000003</v>
      </c>
      <c r="FD196" s="24">
        <v>63.040559999999999</v>
      </c>
      <c r="FE196" s="24">
        <v>65.970200000000006</v>
      </c>
      <c r="FF196" s="24">
        <v>67.682119999999998</v>
      </c>
      <c r="FG196" s="24">
        <v>69.114230000000006</v>
      </c>
      <c r="FH196" s="24">
        <v>69.817049999999995</v>
      </c>
      <c r="FI196" s="24">
        <v>70.155630000000002</v>
      </c>
      <c r="FJ196" s="24">
        <v>70.187910000000002</v>
      </c>
      <c r="FK196" s="24">
        <v>69.523179999999996</v>
      </c>
      <c r="FL196" s="24">
        <v>68.543880000000001</v>
      </c>
      <c r="FM196" s="24">
        <v>66.967709999999997</v>
      </c>
      <c r="FN196" s="24">
        <v>64.711089999999999</v>
      </c>
      <c r="FO196" s="24">
        <v>62.390729999999998</v>
      </c>
      <c r="FP196" s="24">
        <v>61.140729999999998</v>
      </c>
      <c r="FQ196" s="24">
        <v>60.538080000000001</v>
      </c>
      <c r="FR196" s="24">
        <v>60.068710000000003</v>
      </c>
      <c r="FS196" s="24">
        <v>1.040956</v>
      </c>
      <c r="FT196" s="24">
        <v>4.8346199999999999E-2</v>
      </c>
      <c r="FU196" s="24">
        <v>3.6704899999999999E-2</v>
      </c>
    </row>
    <row r="197" spans="1:177" x14ac:dyDescent="0.2">
      <c r="A197" s="14" t="s">
        <v>228</v>
      </c>
      <c r="B197" s="14" t="s">
        <v>199</v>
      </c>
      <c r="C197" s="14" t="s">
        <v>224</v>
      </c>
      <c r="D197" s="36" t="s">
        <v>245</v>
      </c>
      <c r="E197" s="25" t="s">
        <v>219</v>
      </c>
      <c r="F197" s="25">
        <v>689</v>
      </c>
      <c r="G197" s="24">
        <v>0.60855879999999996</v>
      </c>
      <c r="H197" s="24">
        <v>0.56209640000000005</v>
      </c>
      <c r="I197" s="24">
        <v>0.53998550000000001</v>
      </c>
      <c r="J197" s="24">
        <v>0.51835439999999999</v>
      </c>
      <c r="K197" s="24">
        <v>0.50787130000000003</v>
      </c>
      <c r="L197" s="24">
        <v>0.54002640000000002</v>
      </c>
      <c r="M197" s="24">
        <v>0.66707209999999995</v>
      </c>
      <c r="N197" s="24">
        <v>0.68470560000000003</v>
      </c>
      <c r="O197" s="24">
        <v>0.67917309999999997</v>
      </c>
      <c r="P197" s="24">
        <v>0.64167189999999996</v>
      </c>
      <c r="Q197" s="24">
        <v>0.63455669999999997</v>
      </c>
      <c r="R197" s="24">
        <v>0.61849330000000002</v>
      </c>
      <c r="S197" s="24">
        <v>0.63144500000000003</v>
      </c>
      <c r="T197" s="24">
        <v>0.65740410000000005</v>
      </c>
      <c r="U197" s="24">
        <v>0.68167650000000002</v>
      </c>
      <c r="V197" s="24">
        <v>0.72106899999999996</v>
      </c>
      <c r="W197" s="24">
        <v>0.7615497</v>
      </c>
      <c r="X197" s="24">
        <v>0.94335720000000001</v>
      </c>
      <c r="Y197" s="24">
        <v>1.0609379999999999</v>
      </c>
      <c r="Z197" s="24">
        <v>1.0877829999999999</v>
      </c>
      <c r="AA197" s="24">
        <v>1.017344</v>
      </c>
      <c r="AB197" s="24">
        <v>0.93926540000000003</v>
      </c>
      <c r="AC197" s="24">
        <v>0.84674510000000003</v>
      </c>
      <c r="AD197" s="24">
        <v>0.72302230000000001</v>
      </c>
      <c r="AE197" s="24">
        <v>-0.14091960000000001</v>
      </c>
      <c r="AF197" s="24">
        <v>-0.1426239</v>
      </c>
      <c r="AG197" s="24">
        <v>-0.1320132</v>
      </c>
      <c r="AH197" s="24">
        <v>-0.1235981</v>
      </c>
      <c r="AI197" s="24">
        <v>-0.1182541</v>
      </c>
      <c r="AJ197" s="24">
        <v>-0.1072285</v>
      </c>
      <c r="AK197" s="24">
        <v>-0.1049971</v>
      </c>
      <c r="AL197" s="24">
        <v>-9.7685099999999997E-2</v>
      </c>
      <c r="AM197" s="24">
        <v>-5.0464799999999997E-2</v>
      </c>
      <c r="AN197" s="24">
        <v>-3.1214100000000002E-2</v>
      </c>
      <c r="AO197" s="24">
        <v>-8.3281999999999991E-3</v>
      </c>
      <c r="AP197" s="24">
        <v>-1.2904499999999999E-2</v>
      </c>
      <c r="AQ197" s="24">
        <v>-2.7822E-2</v>
      </c>
      <c r="AR197" s="24">
        <v>-2.3674799999999999E-2</v>
      </c>
      <c r="AS197" s="24">
        <v>-7.6144999999999997E-3</v>
      </c>
      <c r="AT197" s="24">
        <v>2.4052000000000001E-3</v>
      </c>
      <c r="AU197" s="24">
        <v>-1.9116999999999999E-2</v>
      </c>
      <c r="AV197" s="24">
        <v>-5.9571499999999999E-2</v>
      </c>
      <c r="AW197" s="24">
        <v>-7.8849100000000005E-2</v>
      </c>
      <c r="AX197" s="24">
        <v>-9.3112E-2</v>
      </c>
      <c r="AY197" s="24">
        <v>-0.10181270000000001</v>
      </c>
      <c r="AZ197" s="24">
        <v>-7.5943300000000005E-2</v>
      </c>
      <c r="BA197" s="24">
        <v>-0.11601649999999999</v>
      </c>
      <c r="BB197" s="24">
        <v>-0.11479499999999999</v>
      </c>
      <c r="BC197" s="24">
        <v>-0.1079557</v>
      </c>
      <c r="BD197" s="24">
        <v>-0.1074536</v>
      </c>
      <c r="BE197" s="24">
        <v>-9.8718200000000006E-2</v>
      </c>
      <c r="BF197" s="24">
        <v>-9.5278600000000005E-2</v>
      </c>
      <c r="BG197" s="24">
        <v>-9.3315300000000004E-2</v>
      </c>
      <c r="BH197" s="24">
        <v>-8.0194600000000005E-2</v>
      </c>
      <c r="BI197" s="24">
        <v>-7.7118999999999993E-2</v>
      </c>
      <c r="BJ197" s="24">
        <v>-6.7697099999999996E-2</v>
      </c>
      <c r="BK197" s="24">
        <v>-2.38797E-2</v>
      </c>
      <c r="BL197" s="24">
        <v>-1.03327E-2</v>
      </c>
      <c r="BM197" s="24">
        <v>1.4304900000000001E-2</v>
      </c>
      <c r="BN197" s="24">
        <v>9.4137999999999999E-3</v>
      </c>
      <c r="BO197" s="24">
        <v>-5.7175999999999998E-3</v>
      </c>
      <c r="BP197" s="24">
        <v>1.4771999999999999E-3</v>
      </c>
      <c r="BQ197" s="24">
        <v>1.8231000000000001E-2</v>
      </c>
      <c r="BR197" s="24">
        <v>2.7023499999999999E-2</v>
      </c>
      <c r="BS197" s="24">
        <v>1.0510999999999999E-3</v>
      </c>
      <c r="BT197" s="24">
        <v>-3.4908799999999997E-2</v>
      </c>
      <c r="BU197" s="24">
        <v>-5.3018900000000001E-2</v>
      </c>
      <c r="BV197" s="24">
        <v>-6.2300099999999997E-2</v>
      </c>
      <c r="BW197" s="24">
        <v>-7.7186199999999996E-2</v>
      </c>
      <c r="BX197" s="24">
        <v>-5.6438200000000001E-2</v>
      </c>
      <c r="BY197" s="24">
        <v>-9.3543799999999996E-2</v>
      </c>
      <c r="BZ197" s="24">
        <v>-9.0990399999999999E-2</v>
      </c>
      <c r="CA197" s="24">
        <v>-8.5124900000000003E-2</v>
      </c>
      <c r="CB197" s="24">
        <v>-8.3094799999999996E-2</v>
      </c>
      <c r="CC197" s="24">
        <v>-7.5658199999999995E-2</v>
      </c>
      <c r="CD197" s="24">
        <v>-7.5664499999999996E-2</v>
      </c>
      <c r="CE197" s="24">
        <v>-7.6042700000000005E-2</v>
      </c>
      <c r="CF197" s="24">
        <v>-6.1470999999999998E-2</v>
      </c>
      <c r="CG197" s="24">
        <v>-5.78107E-2</v>
      </c>
      <c r="CH197" s="24">
        <v>-4.6927499999999997E-2</v>
      </c>
      <c r="CI197" s="24">
        <v>-5.4669999999999996E-3</v>
      </c>
      <c r="CJ197" s="24">
        <v>4.1297E-3</v>
      </c>
      <c r="CK197" s="24">
        <v>2.9980400000000001E-2</v>
      </c>
      <c r="CL197" s="24">
        <v>2.4871299999999999E-2</v>
      </c>
      <c r="CM197" s="24">
        <v>9.5917999999999993E-3</v>
      </c>
      <c r="CN197" s="24">
        <v>1.8897400000000002E-2</v>
      </c>
      <c r="CO197" s="24">
        <v>3.6131400000000001E-2</v>
      </c>
      <c r="CP197" s="24">
        <v>4.4074000000000002E-2</v>
      </c>
      <c r="CQ197" s="24">
        <v>1.50195E-2</v>
      </c>
      <c r="CR197" s="24">
        <v>-1.78275E-2</v>
      </c>
      <c r="CS197" s="24">
        <v>-3.5129000000000001E-2</v>
      </c>
      <c r="CT197" s="24">
        <v>-4.0960000000000003E-2</v>
      </c>
      <c r="CU197" s="24">
        <v>-6.0130000000000003E-2</v>
      </c>
      <c r="CV197" s="24">
        <v>-4.2929099999999998E-2</v>
      </c>
      <c r="CW197" s="24">
        <v>-7.7979300000000001E-2</v>
      </c>
      <c r="CX197" s="24">
        <v>-7.4503399999999997E-2</v>
      </c>
      <c r="CY197" s="24">
        <v>-6.2294200000000001E-2</v>
      </c>
      <c r="CZ197" s="24">
        <v>-5.8735999999999997E-2</v>
      </c>
      <c r="DA197" s="24">
        <v>-5.2598199999999998E-2</v>
      </c>
      <c r="DB197" s="24">
        <v>-5.6050500000000003E-2</v>
      </c>
      <c r="DC197" s="24">
        <v>-5.8770200000000002E-2</v>
      </c>
      <c r="DD197" s="24">
        <v>-4.2747399999999998E-2</v>
      </c>
      <c r="DE197" s="24">
        <v>-3.8502399999999999E-2</v>
      </c>
      <c r="DF197" s="24">
        <v>-2.6157900000000001E-2</v>
      </c>
      <c r="DG197" s="24">
        <v>1.2945699999999999E-2</v>
      </c>
      <c r="DH197" s="24">
        <v>1.85921E-2</v>
      </c>
      <c r="DI197" s="24">
        <v>4.5656000000000002E-2</v>
      </c>
      <c r="DJ197" s="24">
        <v>4.0328900000000001E-2</v>
      </c>
      <c r="DK197" s="24">
        <v>2.4901199999999998E-2</v>
      </c>
      <c r="DL197" s="24">
        <v>3.6317500000000003E-2</v>
      </c>
      <c r="DM197" s="24">
        <v>5.4031900000000001E-2</v>
      </c>
      <c r="DN197" s="24">
        <v>6.1124499999999998E-2</v>
      </c>
      <c r="DO197" s="24">
        <v>2.89879E-2</v>
      </c>
      <c r="DP197" s="24">
        <v>-7.4609999999999998E-4</v>
      </c>
      <c r="DQ197" s="24">
        <v>-1.7239000000000001E-2</v>
      </c>
      <c r="DR197" s="24">
        <v>-1.96198E-2</v>
      </c>
      <c r="DS197" s="24">
        <v>-4.3073800000000002E-2</v>
      </c>
      <c r="DT197" s="24">
        <v>-2.9420000000000002E-2</v>
      </c>
      <c r="DU197" s="24">
        <v>-6.2414699999999997E-2</v>
      </c>
      <c r="DV197" s="24">
        <v>-5.80163E-2</v>
      </c>
      <c r="DW197" s="24">
        <v>-2.9330200000000001E-2</v>
      </c>
      <c r="DX197" s="24">
        <v>-2.3565800000000001E-2</v>
      </c>
      <c r="DY197" s="24">
        <v>-1.93032E-2</v>
      </c>
      <c r="DZ197" s="24">
        <v>-2.7730899999999999E-2</v>
      </c>
      <c r="EA197" s="24">
        <v>-3.3831399999999998E-2</v>
      </c>
      <c r="EB197" s="24">
        <v>-1.5713499999999998E-2</v>
      </c>
      <c r="EC197" s="24">
        <v>-1.06243E-2</v>
      </c>
      <c r="ED197" s="24">
        <v>3.8300999999999999E-3</v>
      </c>
      <c r="EE197" s="24">
        <v>3.9530799999999998E-2</v>
      </c>
      <c r="EF197" s="24">
        <v>3.9473500000000002E-2</v>
      </c>
      <c r="EG197" s="24">
        <v>6.8289000000000002E-2</v>
      </c>
      <c r="EH197" s="24">
        <v>6.26472E-2</v>
      </c>
      <c r="EI197" s="24">
        <v>4.7005600000000002E-2</v>
      </c>
      <c r="EJ197" s="24">
        <v>6.1469500000000003E-2</v>
      </c>
      <c r="EK197" s="24">
        <v>7.9877400000000001E-2</v>
      </c>
      <c r="EL197" s="24">
        <v>8.5742799999999994E-2</v>
      </c>
      <c r="EM197" s="24">
        <v>4.9155999999999998E-2</v>
      </c>
      <c r="EN197" s="24">
        <v>2.39166E-2</v>
      </c>
      <c r="EO197" s="24">
        <v>8.5912000000000002E-3</v>
      </c>
      <c r="EP197" s="24">
        <v>1.11921E-2</v>
      </c>
      <c r="EQ197" s="24">
        <v>-1.84473E-2</v>
      </c>
      <c r="ER197" s="24">
        <v>-9.9149000000000008E-3</v>
      </c>
      <c r="ES197" s="24">
        <v>-3.9941999999999998E-2</v>
      </c>
      <c r="ET197" s="24">
        <v>-3.4211699999999998E-2</v>
      </c>
      <c r="EU197" s="24">
        <v>56.771700000000003</v>
      </c>
      <c r="EV197" s="24">
        <v>56.243929999999999</v>
      </c>
      <c r="EW197" s="24">
        <v>55.529409999999999</v>
      </c>
      <c r="EX197" s="24">
        <v>54.708350000000003</v>
      </c>
      <c r="EY197" s="24">
        <v>54.22625</v>
      </c>
      <c r="EZ197" s="24">
        <v>53.73509</v>
      </c>
      <c r="FA197" s="24">
        <v>52.937469999999998</v>
      </c>
      <c r="FB197" s="24">
        <v>53.900449999999999</v>
      </c>
      <c r="FC197" s="24">
        <v>59.098309999999998</v>
      </c>
      <c r="FD197" s="24">
        <v>64.883589999999998</v>
      </c>
      <c r="FE197" s="24">
        <v>69.566019999999995</v>
      </c>
      <c r="FF197" s="24">
        <v>72.965860000000006</v>
      </c>
      <c r="FG197" s="24">
        <v>74.270259999999993</v>
      </c>
      <c r="FH197" s="24">
        <v>74.508430000000004</v>
      </c>
      <c r="FI197" s="24">
        <v>73.99794</v>
      </c>
      <c r="FJ197" s="24">
        <v>72.805840000000003</v>
      </c>
      <c r="FK197" s="24">
        <v>71.042779999999993</v>
      </c>
      <c r="FL197" s="24">
        <v>67.61909</v>
      </c>
      <c r="FM197" s="24">
        <v>64.988069999999993</v>
      </c>
      <c r="FN197" s="24">
        <v>62.852730000000001</v>
      </c>
      <c r="FO197" s="24">
        <v>60.982309999999998</v>
      </c>
      <c r="FP197" s="24">
        <v>59.644179999999999</v>
      </c>
      <c r="FQ197" s="24">
        <v>58.249690000000001</v>
      </c>
      <c r="FR197" s="24">
        <v>57.138629999999999</v>
      </c>
      <c r="FS197" s="24">
        <v>0.52956179999999997</v>
      </c>
      <c r="FT197" s="24">
        <v>2.14144E-2</v>
      </c>
      <c r="FU197" s="24">
        <v>2.8179800000000001E-2</v>
      </c>
    </row>
    <row r="198" spans="1:177" x14ac:dyDescent="0.2">
      <c r="A198" s="14" t="s">
        <v>228</v>
      </c>
      <c r="B198" s="14" t="s">
        <v>199</v>
      </c>
      <c r="C198" s="14" t="s">
        <v>224</v>
      </c>
      <c r="D198" s="36" t="s">
        <v>245</v>
      </c>
      <c r="E198" s="25" t="s">
        <v>220</v>
      </c>
      <c r="F198" s="25">
        <v>386</v>
      </c>
      <c r="G198" s="24">
        <v>0.66120469999999998</v>
      </c>
      <c r="H198" s="24">
        <v>0.62443099999999996</v>
      </c>
      <c r="I198" s="24">
        <v>0.6125756</v>
      </c>
      <c r="J198" s="24">
        <v>0.58108930000000003</v>
      </c>
      <c r="K198" s="24">
        <v>0.54493919999999996</v>
      </c>
      <c r="L198" s="24">
        <v>0.55521050000000005</v>
      </c>
      <c r="M198" s="24">
        <v>0.68460449999999995</v>
      </c>
      <c r="N198" s="24">
        <v>0.72811250000000005</v>
      </c>
      <c r="O198" s="24">
        <v>0.77666179999999996</v>
      </c>
      <c r="P198" s="24">
        <v>0.72036259999999996</v>
      </c>
      <c r="Q198" s="24">
        <v>0.70674740000000003</v>
      </c>
      <c r="R198" s="24">
        <v>0.68437650000000005</v>
      </c>
      <c r="S198" s="24">
        <v>0.72657559999999999</v>
      </c>
      <c r="T198" s="24">
        <v>0.76875039999999994</v>
      </c>
      <c r="U198" s="24">
        <v>0.78223069999999995</v>
      </c>
      <c r="V198" s="24">
        <v>0.80725150000000001</v>
      </c>
      <c r="W198" s="24">
        <v>0.8112663</v>
      </c>
      <c r="X198" s="24">
        <v>1.0109269999999999</v>
      </c>
      <c r="Y198" s="24">
        <v>1.1415470000000001</v>
      </c>
      <c r="Z198" s="24">
        <v>1.1367</v>
      </c>
      <c r="AA198" s="24">
        <v>1.083615</v>
      </c>
      <c r="AB198" s="24">
        <v>1.0024999999999999</v>
      </c>
      <c r="AC198" s="24">
        <v>0.92667869999999997</v>
      </c>
      <c r="AD198" s="24">
        <v>0.79844999999999999</v>
      </c>
      <c r="AE198" s="24">
        <v>-0.26242690000000002</v>
      </c>
      <c r="AF198" s="24">
        <v>-0.25447839999999999</v>
      </c>
      <c r="AG198" s="24">
        <v>-0.22175810000000001</v>
      </c>
      <c r="AH198" s="24">
        <v>-0.1983036</v>
      </c>
      <c r="AI198" s="24">
        <v>-0.1865069</v>
      </c>
      <c r="AJ198" s="24">
        <v>-0.1853621</v>
      </c>
      <c r="AK198" s="24">
        <v>-0.1793189</v>
      </c>
      <c r="AL198" s="24">
        <v>-0.17469399999999999</v>
      </c>
      <c r="AM198" s="24">
        <v>-0.1122151</v>
      </c>
      <c r="AN198" s="24">
        <v>-5.2385099999999997E-2</v>
      </c>
      <c r="AO198" s="24">
        <v>-2.6573800000000002E-2</v>
      </c>
      <c r="AP198" s="24">
        <v>-1.8726199999999998E-2</v>
      </c>
      <c r="AQ198" s="24">
        <v>-3.0532400000000001E-2</v>
      </c>
      <c r="AR198" s="24">
        <v>-1.34339E-2</v>
      </c>
      <c r="AS198" s="24">
        <v>6.9433999999999997E-3</v>
      </c>
      <c r="AT198" s="24">
        <v>3.7018000000000002E-2</v>
      </c>
      <c r="AU198" s="24">
        <v>-1.6440300000000001E-2</v>
      </c>
      <c r="AV198" s="24">
        <v>-7.1342500000000003E-2</v>
      </c>
      <c r="AW198" s="24">
        <v>-0.1266748</v>
      </c>
      <c r="AX198" s="24">
        <v>-0.18358769999999999</v>
      </c>
      <c r="AY198" s="24">
        <v>-0.16244939999999999</v>
      </c>
      <c r="AZ198" s="24">
        <v>-0.1194605</v>
      </c>
      <c r="BA198" s="24">
        <v>-0.18269840000000001</v>
      </c>
      <c r="BB198" s="24">
        <v>-0.1912372</v>
      </c>
      <c r="BC198" s="24">
        <v>-0.20241799999999999</v>
      </c>
      <c r="BD198" s="24">
        <v>-0.18919830000000001</v>
      </c>
      <c r="BE198" s="24">
        <v>-0.16112489999999999</v>
      </c>
      <c r="BF198" s="24">
        <v>-0.14827889999999999</v>
      </c>
      <c r="BG198" s="24">
        <v>-0.14397409999999999</v>
      </c>
      <c r="BH198" s="24">
        <v>-0.14050360000000001</v>
      </c>
      <c r="BI198" s="24">
        <v>-0.13316939999999999</v>
      </c>
      <c r="BJ198" s="24">
        <v>-0.1244739</v>
      </c>
      <c r="BK198" s="24">
        <v>-7.2133299999999997E-2</v>
      </c>
      <c r="BL198" s="24">
        <v>-2.04878E-2</v>
      </c>
      <c r="BM198" s="24">
        <v>9.5169999999999994E-3</v>
      </c>
      <c r="BN198" s="24">
        <v>1.7500000000000002E-2</v>
      </c>
      <c r="BO198" s="24">
        <v>5.1933999999999999E-3</v>
      </c>
      <c r="BP198" s="24">
        <v>2.8893800000000001E-2</v>
      </c>
      <c r="BQ198" s="24">
        <v>5.1546000000000002E-2</v>
      </c>
      <c r="BR198" s="24">
        <v>7.7666799999999994E-2</v>
      </c>
      <c r="BS198" s="24">
        <v>1.5762100000000001E-2</v>
      </c>
      <c r="BT198" s="24">
        <v>-2.7966600000000001E-2</v>
      </c>
      <c r="BU198" s="24">
        <v>-8.1229300000000004E-2</v>
      </c>
      <c r="BV198" s="24">
        <v>-0.1329622</v>
      </c>
      <c r="BW198" s="24">
        <v>-0.1237472</v>
      </c>
      <c r="BX198" s="24">
        <v>-9.3447199999999994E-2</v>
      </c>
      <c r="BY198" s="24">
        <v>-0.14749319999999999</v>
      </c>
      <c r="BZ198" s="24">
        <v>-0.15119070000000001</v>
      </c>
      <c r="CA198" s="24">
        <v>-0.1608561</v>
      </c>
      <c r="CB198" s="24">
        <v>-0.14398549999999999</v>
      </c>
      <c r="CC198" s="24">
        <v>-0.1191305</v>
      </c>
      <c r="CD198" s="24">
        <v>-0.113632</v>
      </c>
      <c r="CE198" s="24">
        <v>-0.11451600000000001</v>
      </c>
      <c r="CF198" s="24">
        <v>-0.1094348</v>
      </c>
      <c r="CG198" s="24">
        <v>-0.1012063</v>
      </c>
      <c r="CH198" s="24">
        <v>-8.9691599999999996E-2</v>
      </c>
      <c r="CI198" s="24">
        <v>-4.4372799999999997E-2</v>
      </c>
      <c r="CJ198" s="24">
        <v>1.6041E-3</v>
      </c>
      <c r="CK198" s="24">
        <v>3.45134E-2</v>
      </c>
      <c r="CL198" s="24">
        <v>4.2590200000000002E-2</v>
      </c>
      <c r="CM198" s="24">
        <v>2.9937100000000001E-2</v>
      </c>
      <c r="CN198" s="24">
        <v>5.8209900000000002E-2</v>
      </c>
      <c r="CO198" s="24">
        <v>8.24376E-2</v>
      </c>
      <c r="CP198" s="24">
        <v>0.10581989999999999</v>
      </c>
      <c r="CQ198" s="24">
        <v>3.8065300000000003E-2</v>
      </c>
      <c r="CR198" s="24">
        <v>2.0753999999999998E-3</v>
      </c>
      <c r="CS198" s="24">
        <v>-4.9753899999999997E-2</v>
      </c>
      <c r="CT198" s="24">
        <v>-9.7899200000000006E-2</v>
      </c>
      <c r="CU198" s="24">
        <v>-9.6942200000000006E-2</v>
      </c>
      <c r="CV198" s="24">
        <v>-7.5430499999999998E-2</v>
      </c>
      <c r="CW198" s="24">
        <v>-0.1231101</v>
      </c>
      <c r="CX198" s="24">
        <v>-0.1234546</v>
      </c>
      <c r="CY198" s="24">
        <v>-0.1192942</v>
      </c>
      <c r="CZ198" s="24">
        <v>-9.8772600000000002E-2</v>
      </c>
      <c r="DA198" s="24">
        <v>-7.7136099999999999E-2</v>
      </c>
      <c r="DB198" s="24">
        <v>-7.8985100000000003E-2</v>
      </c>
      <c r="DC198" s="24">
        <v>-8.5057999999999995E-2</v>
      </c>
      <c r="DD198" s="24">
        <v>-7.8365900000000002E-2</v>
      </c>
      <c r="DE198" s="24">
        <v>-6.9243299999999994E-2</v>
      </c>
      <c r="DF198" s="24">
        <v>-5.4909300000000001E-2</v>
      </c>
      <c r="DG198" s="24">
        <v>-1.66123E-2</v>
      </c>
      <c r="DH198" s="24">
        <v>2.3696100000000001E-2</v>
      </c>
      <c r="DI198" s="24">
        <v>5.9509800000000002E-2</v>
      </c>
      <c r="DJ198" s="24">
        <v>6.7680400000000002E-2</v>
      </c>
      <c r="DK198" s="24">
        <v>5.4680699999999999E-2</v>
      </c>
      <c r="DL198" s="24">
        <v>8.7526000000000007E-2</v>
      </c>
      <c r="DM198" s="24">
        <v>0.11332929999999999</v>
      </c>
      <c r="DN198" s="24">
        <v>0.13397310000000001</v>
      </c>
      <c r="DO198" s="24">
        <v>6.0368600000000001E-2</v>
      </c>
      <c r="DP198" s="24">
        <v>3.2117399999999997E-2</v>
      </c>
      <c r="DQ198" s="24">
        <v>-1.82785E-2</v>
      </c>
      <c r="DR198" s="24">
        <v>-6.2836199999999995E-2</v>
      </c>
      <c r="DS198" s="24">
        <v>-7.0137199999999997E-2</v>
      </c>
      <c r="DT198" s="24">
        <v>-5.7413800000000001E-2</v>
      </c>
      <c r="DU198" s="24">
        <v>-9.8727099999999998E-2</v>
      </c>
      <c r="DV198" s="24">
        <v>-9.5718499999999998E-2</v>
      </c>
      <c r="DW198" s="24">
        <v>-5.9285400000000002E-2</v>
      </c>
      <c r="DX198" s="24">
        <v>-3.3492500000000001E-2</v>
      </c>
      <c r="DY198" s="24">
        <v>-1.6502900000000001E-2</v>
      </c>
      <c r="DZ198" s="24">
        <v>-2.89605E-2</v>
      </c>
      <c r="EA198" s="24">
        <v>-4.2525199999999999E-2</v>
      </c>
      <c r="EB198" s="24">
        <v>-3.3507500000000003E-2</v>
      </c>
      <c r="EC198" s="24">
        <v>-2.3093700000000002E-2</v>
      </c>
      <c r="ED198" s="24">
        <v>-4.6890999999999999E-3</v>
      </c>
      <c r="EE198" s="24">
        <v>2.3469500000000001E-2</v>
      </c>
      <c r="EF198" s="24">
        <v>5.5593400000000001E-2</v>
      </c>
      <c r="EG198" s="24">
        <v>9.5600599999999994E-2</v>
      </c>
      <c r="EH198" s="24">
        <v>0.1039066</v>
      </c>
      <c r="EI198" s="24">
        <v>9.0406600000000004E-2</v>
      </c>
      <c r="EJ198" s="24">
        <v>0.12985369999999999</v>
      </c>
      <c r="EK198" s="24">
        <v>0.15793189999999999</v>
      </c>
      <c r="EL198" s="24">
        <v>0.1746219</v>
      </c>
      <c r="EM198" s="24">
        <v>9.2570899999999998E-2</v>
      </c>
      <c r="EN198" s="24">
        <v>7.5493299999999999E-2</v>
      </c>
      <c r="EO198" s="24">
        <v>2.7167E-2</v>
      </c>
      <c r="EP198" s="24">
        <v>-1.22107E-2</v>
      </c>
      <c r="EQ198" s="24">
        <v>-3.1434900000000002E-2</v>
      </c>
      <c r="ER198" s="24">
        <v>-3.1400499999999998E-2</v>
      </c>
      <c r="ES198" s="24">
        <v>-6.3521800000000003E-2</v>
      </c>
      <c r="ET198" s="24">
        <v>-5.5671900000000003E-2</v>
      </c>
      <c r="EU198" s="24">
        <v>58.043080000000003</v>
      </c>
      <c r="EV198" s="24">
        <v>57.54983</v>
      </c>
      <c r="EW198" s="24">
        <v>56.773650000000004</v>
      </c>
      <c r="EX198" s="24">
        <v>56.06588</v>
      </c>
      <c r="EY198" s="24">
        <v>55.602200000000003</v>
      </c>
      <c r="EZ198" s="24">
        <v>55.206919999999997</v>
      </c>
      <c r="FA198" s="24">
        <v>54.473820000000003</v>
      </c>
      <c r="FB198" s="24">
        <v>55.616549999999997</v>
      </c>
      <c r="FC198" s="24">
        <v>60.6402</v>
      </c>
      <c r="FD198" s="24">
        <v>65.979730000000004</v>
      </c>
      <c r="FE198" s="24">
        <v>69.92483</v>
      </c>
      <c r="FF198" s="24">
        <v>72.698480000000004</v>
      </c>
      <c r="FG198" s="24">
        <v>73.751689999999996</v>
      </c>
      <c r="FH198" s="24">
        <v>73.677369999999996</v>
      </c>
      <c r="FI198" s="24">
        <v>73.152869999999993</v>
      </c>
      <c r="FJ198" s="24">
        <v>72.22551</v>
      </c>
      <c r="FK198" s="24">
        <v>70.78716</v>
      </c>
      <c r="FL198" s="24">
        <v>67.763509999999997</v>
      </c>
      <c r="FM198" s="24">
        <v>65.451009999999997</v>
      </c>
      <c r="FN198" s="24">
        <v>63.454389999999997</v>
      </c>
      <c r="FO198" s="24">
        <v>61.84966</v>
      </c>
      <c r="FP198" s="24">
        <v>60.816719999999997</v>
      </c>
      <c r="FQ198" s="24">
        <v>59.5152</v>
      </c>
      <c r="FR198" s="24">
        <v>58.43497</v>
      </c>
      <c r="FS198" s="24">
        <v>0.86042050000000003</v>
      </c>
      <c r="FT198" s="24">
        <v>3.28156E-2</v>
      </c>
      <c r="FU198" s="24">
        <v>4.8244299999999997E-2</v>
      </c>
    </row>
    <row r="199" spans="1:177" x14ac:dyDescent="0.2">
      <c r="A199" s="14" t="s">
        <v>228</v>
      </c>
      <c r="B199" s="14" t="s">
        <v>199</v>
      </c>
      <c r="C199" s="14" t="s">
        <v>224</v>
      </c>
      <c r="D199" s="36" t="s">
        <v>245</v>
      </c>
      <c r="E199" s="25" t="s">
        <v>221</v>
      </c>
      <c r="F199" s="25">
        <v>303</v>
      </c>
      <c r="G199" s="24">
        <v>0.56161830000000001</v>
      </c>
      <c r="H199" s="24">
        <v>0.50315299999999996</v>
      </c>
      <c r="I199" s="24">
        <v>0.467665</v>
      </c>
      <c r="J199" s="24">
        <v>0.45463219999999999</v>
      </c>
      <c r="K199" s="24">
        <v>0.47087879999999999</v>
      </c>
      <c r="L199" s="24">
        <v>0.52649550000000001</v>
      </c>
      <c r="M199" s="24">
        <v>0.6510456</v>
      </c>
      <c r="N199" s="24">
        <v>0.64522170000000001</v>
      </c>
      <c r="O199" s="24">
        <v>0.58773609999999998</v>
      </c>
      <c r="P199" s="24">
        <v>0.56744240000000001</v>
      </c>
      <c r="Q199" s="24">
        <v>0.5687084</v>
      </c>
      <c r="R199" s="24">
        <v>0.55721770000000004</v>
      </c>
      <c r="S199" s="24">
        <v>0.54290620000000001</v>
      </c>
      <c r="T199" s="24">
        <v>0.55274129999999999</v>
      </c>
      <c r="U199" s="24">
        <v>0.58593550000000005</v>
      </c>
      <c r="V199" s="24">
        <v>0.63821019999999995</v>
      </c>
      <c r="W199" s="24">
        <v>0.71329569999999998</v>
      </c>
      <c r="X199" s="24">
        <v>0.87485329999999994</v>
      </c>
      <c r="Y199" s="24">
        <v>0.98219380000000001</v>
      </c>
      <c r="Z199" s="24">
        <v>1.044724</v>
      </c>
      <c r="AA199" s="24">
        <v>0.95613159999999997</v>
      </c>
      <c r="AB199" s="24">
        <v>0.88013520000000001</v>
      </c>
      <c r="AC199" s="24">
        <v>0.77104530000000004</v>
      </c>
      <c r="AD199" s="24">
        <v>0.65259540000000005</v>
      </c>
      <c r="AE199" s="24">
        <v>-5.3657400000000001E-2</v>
      </c>
      <c r="AF199" s="24">
        <v>-6.6164500000000001E-2</v>
      </c>
      <c r="AG199" s="24">
        <v>-8.0454800000000007E-2</v>
      </c>
      <c r="AH199" s="24">
        <v>-8.6317099999999994E-2</v>
      </c>
      <c r="AI199" s="24">
        <v>-8.3682300000000001E-2</v>
      </c>
      <c r="AJ199" s="24">
        <v>-6.5604700000000002E-2</v>
      </c>
      <c r="AK199" s="24">
        <v>-6.7890500000000006E-2</v>
      </c>
      <c r="AL199" s="24">
        <v>-5.9120800000000001E-2</v>
      </c>
      <c r="AM199" s="24">
        <v>-2.5946299999999999E-2</v>
      </c>
      <c r="AN199" s="24">
        <v>-3.8474000000000001E-2</v>
      </c>
      <c r="AO199" s="24">
        <v>-1.7942199999999998E-2</v>
      </c>
      <c r="AP199" s="24">
        <v>-3.4550600000000001E-2</v>
      </c>
      <c r="AQ199" s="24">
        <v>-5.1484700000000001E-2</v>
      </c>
      <c r="AR199" s="24">
        <v>-6.2309700000000003E-2</v>
      </c>
      <c r="AS199" s="24">
        <v>-5.19062E-2</v>
      </c>
      <c r="AT199" s="24">
        <v>-6.2072500000000003E-2</v>
      </c>
      <c r="AU199" s="24">
        <v>-4.92135E-2</v>
      </c>
      <c r="AV199" s="24">
        <v>-7.9992300000000002E-2</v>
      </c>
      <c r="AW199" s="24">
        <v>-6.3737299999999997E-2</v>
      </c>
      <c r="AX199" s="24">
        <v>-4.3670899999999999E-2</v>
      </c>
      <c r="AY199" s="24">
        <v>-7.4244299999999999E-2</v>
      </c>
      <c r="AZ199" s="24">
        <v>-5.9730600000000002E-2</v>
      </c>
      <c r="BA199" s="24">
        <v>-8.1372600000000003E-2</v>
      </c>
      <c r="BB199" s="24">
        <v>-6.9196499999999994E-2</v>
      </c>
      <c r="BC199" s="24">
        <v>-2.7966999999999999E-2</v>
      </c>
      <c r="BD199" s="24">
        <v>-4.1867000000000001E-2</v>
      </c>
      <c r="BE199" s="24">
        <v>-5.5242199999999998E-2</v>
      </c>
      <c r="BF199" s="24">
        <v>-6.1181100000000002E-2</v>
      </c>
      <c r="BG199" s="24">
        <v>-5.8648699999999998E-2</v>
      </c>
      <c r="BH199" s="24">
        <v>-3.5733099999999997E-2</v>
      </c>
      <c r="BI199" s="24">
        <v>-3.7225599999999998E-2</v>
      </c>
      <c r="BJ199" s="24">
        <v>-2.6905800000000001E-2</v>
      </c>
      <c r="BK199" s="24">
        <v>8.6432000000000002E-3</v>
      </c>
      <c r="BL199" s="24">
        <v>-1.1599699999999999E-2</v>
      </c>
      <c r="BM199" s="24">
        <v>9.4204000000000006E-3</v>
      </c>
      <c r="BN199" s="24">
        <v>-8.6274999999999998E-3</v>
      </c>
      <c r="BO199" s="24">
        <v>-2.5758E-2</v>
      </c>
      <c r="BP199" s="24">
        <v>-3.5759600000000002E-2</v>
      </c>
      <c r="BQ199" s="24">
        <v>-2.6026400000000002E-2</v>
      </c>
      <c r="BR199" s="24">
        <v>-3.4606100000000001E-2</v>
      </c>
      <c r="BS199" s="24">
        <v>-2.4811799999999998E-2</v>
      </c>
      <c r="BT199" s="24">
        <v>-5.6998399999999998E-2</v>
      </c>
      <c r="BU199" s="24">
        <v>-3.9936300000000001E-2</v>
      </c>
      <c r="BV199" s="24">
        <v>-8.1285000000000003E-3</v>
      </c>
      <c r="BW199" s="24">
        <v>-4.4245E-2</v>
      </c>
      <c r="BX199" s="24">
        <v>-3.1034699999999998E-2</v>
      </c>
      <c r="BY199" s="24">
        <v>-5.3935799999999999E-2</v>
      </c>
      <c r="BZ199" s="24">
        <v>-4.4169100000000003E-2</v>
      </c>
      <c r="CA199" s="24">
        <v>-1.0174000000000001E-2</v>
      </c>
      <c r="CB199" s="24">
        <v>-2.5038700000000001E-2</v>
      </c>
      <c r="CC199" s="24">
        <v>-3.7780000000000001E-2</v>
      </c>
      <c r="CD199" s="24">
        <v>-4.3771999999999998E-2</v>
      </c>
      <c r="CE199" s="24">
        <v>-4.13105E-2</v>
      </c>
      <c r="CF199" s="24">
        <v>-1.5044200000000001E-2</v>
      </c>
      <c r="CG199" s="24">
        <v>-1.5987299999999999E-2</v>
      </c>
      <c r="CH199" s="24">
        <v>-4.5938000000000003E-3</v>
      </c>
      <c r="CI199" s="24">
        <v>3.2599700000000002E-2</v>
      </c>
      <c r="CJ199" s="24">
        <v>7.0134000000000004E-3</v>
      </c>
      <c r="CK199" s="24">
        <v>2.83716E-2</v>
      </c>
      <c r="CL199" s="24">
        <v>9.3267999999999997E-3</v>
      </c>
      <c r="CM199" s="24">
        <v>-7.9398000000000003E-3</v>
      </c>
      <c r="CN199" s="24">
        <v>-1.7371000000000001E-2</v>
      </c>
      <c r="CO199" s="24">
        <v>-8.1022000000000004E-3</v>
      </c>
      <c r="CP199" s="24">
        <v>-1.55829E-2</v>
      </c>
      <c r="CQ199" s="24">
        <v>-7.9112000000000002E-3</v>
      </c>
      <c r="CR199" s="24">
        <v>-4.1072900000000002E-2</v>
      </c>
      <c r="CS199" s="24">
        <v>-2.3451699999999999E-2</v>
      </c>
      <c r="CT199" s="24">
        <v>1.6488099999999999E-2</v>
      </c>
      <c r="CU199" s="24">
        <v>-2.3467499999999999E-2</v>
      </c>
      <c r="CV199" s="24">
        <v>-1.116E-2</v>
      </c>
      <c r="CW199" s="24">
        <v>-3.4933100000000002E-2</v>
      </c>
      <c r="CX199" s="24">
        <v>-2.68352E-2</v>
      </c>
      <c r="CY199" s="24">
        <v>7.6191000000000002E-3</v>
      </c>
      <c r="CZ199" s="24">
        <v>-8.2103999999999996E-3</v>
      </c>
      <c r="DA199" s="24">
        <v>-2.03179E-2</v>
      </c>
      <c r="DB199" s="24">
        <v>-2.6362900000000002E-2</v>
      </c>
      <c r="DC199" s="24">
        <v>-2.3972299999999998E-2</v>
      </c>
      <c r="DD199" s="24">
        <v>5.6448000000000002E-3</v>
      </c>
      <c r="DE199" s="24">
        <v>5.2510999999999999E-3</v>
      </c>
      <c r="DF199" s="24">
        <v>1.7718100000000001E-2</v>
      </c>
      <c r="DG199" s="24">
        <v>5.6556299999999997E-2</v>
      </c>
      <c r="DH199" s="24">
        <v>2.5626400000000001E-2</v>
      </c>
      <c r="DI199" s="24">
        <v>4.7322799999999998E-2</v>
      </c>
      <c r="DJ199" s="24">
        <v>2.7281E-2</v>
      </c>
      <c r="DK199" s="24">
        <v>9.8784000000000007E-3</v>
      </c>
      <c r="DL199" s="24">
        <v>1.0176E-3</v>
      </c>
      <c r="DM199" s="24">
        <v>9.8221000000000003E-3</v>
      </c>
      <c r="DN199" s="24">
        <v>3.4402E-3</v>
      </c>
      <c r="DO199" s="24">
        <v>8.9893999999999998E-3</v>
      </c>
      <c r="DP199" s="24">
        <v>-2.51474E-2</v>
      </c>
      <c r="DQ199" s="24">
        <v>-6.9671999999999998E-3</v>
      </c>
      <c r="DR199" s="24">
        <v>4.1104599999999998E-2</v>
      </c>
      <c r="DS199" s="24">
        <v>-2.6900000000000001E-3</v>
      </c>
      <c r="DT199" s="24">
        <v>8.7148E-3</v>
      </c>
      <c r="DU199" s="24">
        <v>-1.5930400000000001E-2</v>
      </c>
      <c r="DV199" s="24">
        <v>-9.5013000000000007E-3</v>
      </c>
      <c r="DW199" s="24">
        <v>3.3309400000000003E-2</v>
      </c>
      <c r="DX199" s="24">
        <v>1.6087000000000001E-2</v>
      </c>
      <c r="DY199" s="24">
        <v>4.8947000000000001E-3</v>
      </c>
      <c r="DZ199" s="24">
        <v>-1.2269E-3</v>
      </c>
      <c r="EA199" s="24">
        <v>1.0613E-3</v>
      </c>
      <c r="EB199" s="24">
        <v>3.5516399999999997E-2</v>
      </c>
      <c r="EC199" s="24">
        <v>3.5915900000000001E-2</v>
      </c>
      <c r="ED199" s="24">
        <v>4.9933100000000001E-2</v>
      </c>
      <c r="EE199" s="24">
        <v>9.1145799999999999E-2</v>
      </c>
      <c r="EF199" s="24">
        <v>5.2500699999999997E-2</v>
      </c>
      <c r="EG199" s="24">
        <v>7.4685299999999996E-2</v>
      </c>
      <c r="EH199" s="24">
        <v>5.3204099999999997E-2</v>
      </c>
      <c r="EI199" s="24">
        <v>3.5605100000000001E-2</v>
      </c>
      <c r="EJ199" s="24">
        <v>2.7567700000000001E-2</v>
      </c>
      <c r="EK199" s="24">
        <v>3.5701900000000002E-2</v>
      </c>
      <c r="EL199" s="24">
        <v>3.0906699999999999E-2</v>
      </c>
      <c r="EM199" s="24">
        <v>3.33911E-2</v>
      </c>
      <c r="EN199" s="24">
        <v>-2.1535E-3</v>
      </c>
      <c r="EO199" s="24">
        <v>1.6833899999999999E-2</v>
      </c>
      <c r="EP199" s="24">
        <v>7.6647000000000007E-2</v>
      </c>
      <c r="EQ199" s="24">
        <v>2.7309400000000001E-2</v>
      </c>
      <c r="ER199" s="24">
        <v>3.7410699999999998E-2</v>
      </c>
      <c r="ES199" s="24">
        <v>1.15064E-2</v>
      </c>
      <c r="ET199" s="24">
        <v>1.5526099999999999E-2</v>
      </c>
      <c r="EU199" s="24">
        <v>55.56456</v>
      </c>
      <c r="EV199" s="24">
        <v>55.004010000000001</v>
      </c>
      <c r="EW199" s="24">
        <v>54.348030000000001</v>
      </c>
      <c r="EX199" s="24">
        <v>53.419409999999999</v>
      </c>
      <c r="EY199" s="24">
        <v>52.919809999999998</v>
      </c>
      <c r="EZ199" s="24">
        <v>52.337609999999998</v>
      </c>
      <c r="FA199" s="24">
        <v>51.478749999999998</v>
      </c>
      <c r="FB199" s="24">
        <v>52.271050000000002</v>
      </c>
      <c r="FC199" s="24">
        <v>57.634320000000002</v>
      </c>
      <c r="FD199" s="24">
        <v>63.842820000000003</v>
      </c>
      <c r="FE199" s="24">
        <v>69.225340000000003</v>
      </c>
      <c r="FF199" s="24">
        <v>73.219729999999998</v>
      </c>
      <c r="FG199" s="24">
        <v>74.762630000000001</v>
      </c>
      <c r="FH199" s="24">
        <v>75.297520000000006</v>
      </c>
      <c r="FI199" s="24">
        <v>74.800319999999999</v>
      </c>
      <c r="FJ199" s="24">
        <v>73.356859999999998</v>
      </c>
      <c r="FK199" s="24">
        <v>71.285480000000007</v>
      </c>
      <c r="FL199" s="24">
        <v>67.481960000000001</v>
      </c>
      <c r="FM199" s="24">
        <v>64.548519999999996</v>
      </c>
      <c r="FN199" s="24">
        <v>62.281480000000002</v>
      </c>
      <c r="FO199" s="24">
        <v>60.15878</v>
      </c>
      <c r="FP199" s="24">
        <v>58.53087</v>
      </c>
      <c r="FQ199" s="24">
        <v>57.048110000000001</v>
      </c>
      <c r="FR199" s="24">
        <v>55.907780000000002</v>
      </c>
      <c r="FS199" s="24">
        <v>0.60373030000000005</v>
      </c>
      <c r="FT199" s="24">
        <v>2.7205900000000002E-2</v>
      </c>
      <c r="FU199" s="24">
        <v>2.8687799999999999E-2</v>
      </c>
    </row>
    <row r="200" spans="1:177" x14ac:dyDescent="0.2">
      <c r="A200" s="14" t="s">
        <v>228</v>
      </c>
      <c r="B200" s="14" t="s">
        <v>199</v>
      </c>
      <c r="C200" s="14" t="s">
        <v>224</v>
      </c>
      <c r="D200" s="36" t="s">
        <v>246</v>
      </c>
      <c r="E200" s="25" t="s">
        <v>219</v>
      </c>
      <c r="F200" s="25">
        <v>653</v>
      </c>
      <c r="G200" s="24">
        <v>0.7894002</v>
      </c>
      <c r="H200" s="24">
        <v>0.63701640000000004</v>
      </c>
      <c r="I200" s="24">
        <v>0.61602809999999997</v>
      </c>
      <c r="J200" s="24">
        <v>0.59890620000000006</v>
      </c>
      <c r="K200" s="24">
        <v>0.61450519999999997</v>
      </c>
      <c r="L200" s="24">
        <v>0.61660300000000001</v>
      </c>
      <c r="M200" s="24">
        <v>0.69007350000000001</v>
      </c>
      <c r="N200" s="24">
        <v>0.70030239999999999</v>
      </c>
      <c r="O200" s="24">
        <v>0.6158882</v>
      </c>
      <c r="P200" s="24">
        <v>0.5882018</v>
      </c>
      <c r="Q200" s="24">
        <v>0.60400129999999996</v>
      </c>
      <c r="R200" s="24">
        <v>0.60835019999999995</v>
      </c>
      <c r="S200" s="24">
        <v>0.60016499999999995</v>
      </c>
      <c r="T200" s="24">
        <v>0.61008490000000004</v>
      </c>
      <c r="U200" s="24">
        <v>0.64803829999999996</v>
      </c>
      <c r="V200" s="24">
        <v>0.73062369999999999</v>
      </c>
      <c r="W200" s="24">
        <v>0.83550480000000005</v>
      </c>
      <c r="X200" s="24">
        <v>0.95430020000000004</v>
      </c>
      <c r="Y200" s="24">
        <v>1.133491</v>
      </c>
      <c r="Z200" s="24">
        <v>1.2806770000000001</v>
      </c>
      <c r="AA200" s="24">
        <v>1.2180599999999999</v>
      </c>
      <c r="AB200" s="24">
        <v>1.0941000000000001</v>
      </c>
      <c r="AC200" s="24">
        <v>0.9836087</v>
      </c>
      <c r="AD200" s="24">
        <v>0.83649450000000003</v>
      </c>
      <c r="AE200" s="24">
        <v>-0.12861230000000001</v>
      </c>
      <c r="AF200" s="24">
        <v>-0.20273389999999999</v>
      </c>
      <c r="AG200" s="24">
        <v>-0.17266880000000001</v>
      </c>
      <c r="AH200" s="24">
        <v>-0.1423584</v>
      </c>
      <c r="AI200" s="24">
        <v>-0.1259914</v>
      </c>
      <c r="AJ200" s="24">
        <v>-0.1035991</v>
      </c>
      <c r="AK200" s="24">
        <v>-8.8852399999999998E-2</v>
      </c>
      <c r="AL200" s="24">
        <v>-6.3766600000000007E-2</v>
      </c>
      <c r="AM200" s="24">
        <v>-7.2518600000000003E-2</v>
      </c>
      <c r="AN200" s="24">
        <v>-3.09818E-2</v>
      </c>
      <c r="AO200" s="24">
        <v>-2.9424700000000002E-2</v>
      </c>
      <c r="AP200" s="24">
        <v>-1.0023300000000001E-2</v>
      </c>
      <c r="AQ200" s="24">
        <v>-4.3994999999999998E-3</v>
      </c>
      <c r="AR200" s="24">
        <v>-3.0950999999999999E-3</v>
      </c>
      <c r="AS200" s="24">
        <v>2.1519099999999999E-2</v>
      </c>
      <c r="AT200" s="24">
        <v>1.89134E-2</v>
      </c>
      <c r="AU200" s="24">
        <v>1.4012800000000001E-2</v>
      </c>
      <c r="AV200" s="24">
        <v>-3.4364E-3</v>
      </c>
      <c r="AW200" s="24">
        <v>-2.7229E-2</v>
      </c>
      <c r="AX200" s="24">
        <v>1.28083E-2</v>
      </c>
      <c r="AY200" s="24">
        <v>-1.4475699999999999E-2</v>
      </c>
      <c r="AZ200" s="24">
        <v>-2.39172E-2</v>
      </c>
      <c r="BA200" s="24">
        <v>-2.56492E-2</v>
      </c>
      <c r="BB200" s="24">
        <v>-4.0290300000000001E-2</v>
      </c>
      <c r="BC200" s="24">
        <v>-9.2904700000000007E-2</v>
      </c>
      <c r="BD200" s="24">
        <v>-0.1596224</v>
      </c>
      <c r="BE200" s="24">
        <v>-0.13413990000000001</v>
      </c>
      <c r="BF200" s="24">
        <v>-0.1105405</v>
      </c>
      <c r="BG200" s="24">
        <v>-9.7432400000000002E-2</v>
      </c>
      <c r="BH200" s="24">
        <v>-7.9239100000000007E-2</v>
      </c>
      <c r="BI200" s="24">
        <v>-6.4651E-2</v>
      </c>
      <c r="BJ200" s="24">
        <v>-3.9027699999999999E-2</v>
      </c>
      <c r="BK200" s="24">
        <v>-4.4860999999999998E-2</v>
      </c>
      <c r="BL200" s="24">
        <v>-9.8992999999999998E-3</v>
      </c>
      <c r="BM200" s="24">
        <v>-8.6829999999999997E-3</v>
      </c>
      <c r="BN200" s="24">
        <v>1.22372E-2</v>
      </c>
      <c r="BO200" s="24">
        <v>1.83252E-2</v>
      </c>
      <c r="BP200" s="24">
        <v>1.9953800000000001E-2</v>
      </c>
      <c r="BQ200" s="24">
        <v>4.0425599999999999E-2</v>
      </c>
      <c r="BR200" s="24">
        <v>3.9453500000000002E-2</v>
      </c>
      <c r="BS200" s="24">
        <v>3.6743900000000003E-2</v>
      </c>
      <c r="BT200" s="24">
        <v>2.2275400000000001E-2</v>
      </c>
      <c r="BU200" s="24">
        <v>-5.0540000000000003E-4</v>
      </c>
      <c r="BV200" s="24">
        <v>3.60194E-2</v>
      </c>
      <c r="BW200" s="24">
        <v>1.1324300000000001E-2</v>
      </c>
      <c r="BX200" s="24">
        <v>4.3515999999999997E-3</v>
      </c>
      <c r="BY200" s="24">
        <v>1.2623000000000001E-3</v>
      </c>
      <c r="BZ200" s="24">
        <v>-1.49823E-2</v>
      </c>
      <c r="CA200" s="24">
        <v>-6.8173700000000004E-2</v>
      </c>
      <c r="CB200" s="24">
        <v>-0.1297635</v>
      </c>
      <c r="CC200" s="24">
        <v>-0.10745490000000001</v>
      </c>
      <c r="CD200" s="24">
        <v>-8.8503499999999999E-2</v>
      </c>
      <c r="CE200" s="24">
        <v>-7.7652600000000002E-2</v>
      </c>
      <c r="CF200" s="24">
        <v>-6.2367400000000003E-2</v>
      </c>
      <c r="CG200" s="24">
        <v>-4.7889300000000003E-2</v>
      </c>
      <c r="CH200" s="24">
        <v>-2.1893599999999999E-2</v>
      </c>
      <c r="CI200" s="24">
        <v>-2.57054E-2</v>
      </c>
      <c r="CJ200" s="24">
        <v>4.7023000000000004E-3</v>
      </c>
      <c r="CK200" s="24">
        <v>5.6826000000000003E-3</v>
      </c>
      <c r="CL200" s="24">
        <v>2.7654700000000001E-2</v>
      </c>
      <c r="CM200" s="24">
        <v>3.4064200000000003E-2</v>
      </c>
      <c r="CN200" s="24">
        <v>3.5917299999999999E-2</v>
      </c>
      <c r="CO200" s="24">
        <v>5.35203E-2</v>
      </c>
      <c r="CP200" s="24">
        <v>5.3679600000000001E-2</v>
      </c>
      <c r="CQ200" s="24">
        <v>5.2487300000000001E-2</v>
      </c>
      <c r="CR200" s="24">
        <v>4.0083300000000002E-2</v>
      </c>
      <c r="CS200" s="24">
        <v>1.80033E-2</v>
      </c>
      <c r="CT200" s="24">
        <v>5.2095299999999997E-2</v>
      </c>
      <c r="CU200" s="24">
        <v>2.9193400000000001E-2</v>
      </c>
      <c r="CV200" s="24">
        <v>2.3930400000000001E-2</v>
      </c>
      <c r="CW200" s="24">
        <v>1.9901100000000001E-2</v>
      </c>
      <c r="CX200" s="24">
        <v>2.5460000000000001E-3</v>
      </c>
      <c r="CY200" s="24">
        <v>-4.3442700000000001E-2</v>
      </c>
      <c r="CZ200" s="24">
        <v>-9.9904599999999996E-2</v>
      </c>
      <c r="DA200" s="24">
        <v>-8.0769900000000006E-2</v>
      </c>
      <c r="DB200" s="24">
        <v>-6.6466499999999998E-2</v>
      </c>
      <c r="DC200" s="24">
        <v>-5.7872699999999999E-2</v>
      </c>
      <c r="DD200" s="24">
        <v>-4.5495800000000003E-2</v>
      </c>
      <c r="DE200" s="24">
        <v>-3.1127499999999999E-2</v>
      </c>
      <c r="DF200" s="24">
        <v>-4.7594999999999998E-3</v>
      </c>
      <c r="DG200" s="24">
        <v>-6.5497999999999997E-3</v>
      </c>
      <c r="DH200" s="24">
        <v>1.9304000000000002E-2</v>
      </c>
      <c r="DI200" s="24">
        <v>2.0048199999999999E-2</v>
      </c>
      <c r="DJ200" s="24">
        <v>4.3072199999999998E-2</v>
      </c>
      <c r="DK200" s="24">
        <v>4.9803300000000002E-2</v>
      </c>
      <c r="DL200" s="24">
        <v>5.1880900000000001E-2</v>
      </c>
      <c r="DM200" s="24">
        <v>6.6614900000000005E-2</v>
      </c>
      <c r="DN200" s="24">
        <v>6.7905599999999997E-2</v>
      </c>
      <c r="DO200" s="24">
        <v>6.8230799999999994E-2</v>
      </c>
      <c r="DP200" s="24">
        <v>5.78913E-2</v>
      </c>
      <c r="DQ200" s="24">
        <v>3.6512099999999999E-2</v>
      </c>
      <c r="DR200" s="24">
        <v>6.8171200000000001E-2</v>
      </c>
      <c r="DS200" s="24">
        <v>4.70625E-2</v>
      </c>
      <c r="DT200" s="24">
        <v>4.3509300000000001E-2</v>
      </c>
      <c r="DU200" s="24">
        <v>3.8539900000000002E-2</v>
      </c>
      <c r="DV200" s="24">
        <v>2.00742E-2</v>
      </c>
      <c r="DW200" s="24">
        <v>-7.7351E-3</v>
      </c>
      <c r="DX200" s="24">
        <v>-5.6793099999999999E-2</v>
      </c>
      <c r="DY200" s="24">
        <v>-4.2241000000000001E-2</v>
      </c>
      <c r="DZ200" s="24">
        <v>-3.4648600000000002E-2</v>
      </c>
      <c r="EA200" s="24">
        <v>-2.9313700000000002E-2</v>
      </c>
      <c r="EB200" s="24">
        <v>-2.11358E-2</v>
      </c>
      <c r="EC200" s="24">
        <v>-6.9262000000000004E-3</v>
      </c>
      <c r="ED200" s="24">
        <v>1.9979400000000001E-2</v>
      </c>
      <c r="EE200" s="24">
        <v>2.1107799999999999E-2</v>
      </c>
      <c r="EF200" s="24">
        <v>4.0386400000000003E-2</v>
      </c>
      <c r="EG200" s="24">
        <v>4.0789800000000001E-2</v>
      </c>
      <c r="EH200" s="24">
        <v>6.5332699999999994E-2</v>
      </c>
      <c r="EI200" s="24">
        <v>7.2527999999999995E-2</v>
      </c>
      <c r="EJ200" s="24">
        <v>7.4929800000000005E-2</v>
      </c>
      <c r="EK200" s="24">
        <v>8.5521399999999997E-2</v>
      </c>
      <c r="EL200" s="24">
        <v>8.8445800000000005E-2</v>
      </c>
      <c r="EM200" s="24">
        <v>9.0961799999999995E-2</v>
      </c>
      <c r="EN200" s="24">
        <v>8.36031E-2</v>
      </c>
      <c r="EO200" s="24">
        <v>6.3235700000000006E-2</v>
      </c>
      <c r="EP200" s="24">
        <v>9.13823E-2</v>
      </c>
      <c r="EQ200" s="24">
        <v>7.2862499999999997E-2</v>
      </c>
      <c r="ER200" s="24">
        <v>7.1778099999999997E-2</v>
      </c>
      <c r="ES200" s="24">
        <v>6.5451400000000007E-2</v>
      </c>
      <c r="ET200" s="24">
        <v>4.5382199999999998E-2</v>
      </c>
      <c r="EU200" s="24">
        <v>62.47645</v>
      </c>
      <c r="EV200" s="24">
        <v>61.637459999999997</v>
      </c>
      <c r="EW200" s="24">
        <v>61.211390000000002</v>
      </c>
      <c r="EX200" s="24">
        <v>60.782040000000002</v>
      </c>
      <c r="EY200" s="24">
        <v>60.365830000000003</v>
      </c>
      <c r="EZ200" s="24">
        <v>60.11063</v>
      </c>
      <c r="FA200" s="24">
        <v>59.87623</v>
      </c>
      <c r="FB200" s="24">
        <v>59.640740000000001</v>
      </c>
      <c r="FC200" s="24">
        <v>61.813800000000001</v>
      </c>
      <c r="FD200" s="24">
        <v>65.990139999999997</v>
      </c>
      <c r="FE200" s="24">
        <v>69.905810000000002</v>
      </c>
      <c r="FF200" s="24">
        <v>73.739320000000006</v>
      </c>
      <c r="FG200" s="24">
        <v>76.024090000000001</v>
      </c>
      <c r="FH200" s="24">
        <v>76.918949999999995</v>
      </c>
      <c r="FI200" s="24">
        <v>76.859800000000007</v>
      </c>
      <c r="FJ200" s="24">
        <v>76.292439999999999</v>
      </c>
      <c r="FK200" s="24">
        <v>75.20044</v>
      </c>
      <c r="FL200" s="24">
        <v>73.656080000000003</v>
      </c>
      <c r="FM200" s="24">
        <v>70.881709999999998</v>
      </c>
      <c r="FN200" s="24">
        <v>67.941950000000006</v>
      </c>
      <c r="FO200" s="24">
        <v>66.360349999999997</v>
      </c>
      <c r="FP200" s="24">
        <v>64.840090000000004</v>
      </c>
      <c r="FQ200" s="24">
        <v>63.815989999999999</v>
      </c>
      <c r="FR200" s="24">
        <v>62.754649999999998</v>
      </c>
      <c r="FS200" s="24">
        <v>0.57972789999999996</v>
      </c>
      <c r="FT200" s="24">
        <v>2.42378E-2</v>
      </c>
      <c r="FU200" s="24">
        <v>2.8054099999999998E-2</v>
      </c>
    </row>
    <row r="201" spans="1:177" x14ac:dyDescent="0.2">
      <c r="A201" s="14" t="s">
        <v>228</v>
      </c>
      <c r="B201" s="14" t="s">
        <v>199</v>
      </c>
      <c r="C201" s="14" t="s">
        <v>224</v>
      </c>
      <c r="D201" s="36" t="s">
        <v>246</v>
      </c>
      <c r="E201" s="25" t="s">
        <v>220</v>
      </c>
      <c r="F201" s="25">
        <v>364</v>
      </c>
      <c r="G201" s="24">
        <v>0.92856289999999997</v>
      </c>
      <c r="H201" s="24">
        <v>0.73569399999999996</v>
      </c>
      <c r="I201" s="24">
        <v>0.73299029999999998</v>
      </c>
      <c r="J201" s="24">
        <v>0.71155100000000004</v>
      </c>
      <c r="K201" s="24">
        <v>0.72613360000000005</v>
      </c>
      <c r="L201" s="24">
        <v>0.68123979999999995</v>
      </c>
      <c r="M201" s="24">
        <v>0.71866909999999995</v>
      </c>
      <c r="N201" s="24">
        <v>0.70763739999999997</v>
      </c>
      <c r="O201" s="24">
        <v>0.65003889999999998</v>
      </c>
      <c r="P201" s="24">
        <v>0.61592480000000005</v>
      </c>
      <c r="Q201" s="24">
        <v>0.58231650000000001</v>
      </c>
      <c r="R201" s="24">
        <v>0.59826080000000004</v>
      </c>
      <c r="S201" s="24">
        <v>0.55535970000000001</v>
      </c>
      <c r="T201" s="24">
        <v>0.5470313</v>
      </c>
      <c r="U201" s="24">
        <v>0.56166879999999997</v>
      </c>
      <c r="V201" s="24">
        <v>0.63713569999999997</v>
      </c>
      <c r="W201" s="24">
        <v>0.734622</v>
      </c>
      <c r="X201" s="24">
        <v>0.77875260000000002</v>
      </c>
      <c r="Y201" s="24">
        <v>1.0031319999999999</v>
      </c>
      <c r="Z201" s="24">
        <v>1.2628459999999999</v>
      </c>
      <c r="AA201" s="24">
        <v>1.2675069999999999</v>
      </c>
      <c r="AB201" s="24">
        <v>1.0937539999999999</v>
      </c>
      <c r="AC201" s="24">
        <v>0.92896069999999997</v>
      </c>
      <c r="AD201" s="24">
        <v>0.7968828</v>
      </c>
      <c r="AE201" s="24">
        <v>-0.21182129999999999</v>
      </c>
      <c r="AF201" s="24">
        <v>-0.331395</v>
      </c>
      <c r="AG201" s="24">
        <v>-0.2706694</v>
      </c>
      <c r="AH201" s="24">
        <v>-0.20732510000000001</v>
      </c>
      <c r="AI201" s="24">
        <v>-0.1709627</v>
      </c>
      <c r="AJ201" s="24">
        <v>-0.109263</v>
      </c>
      <c r="AK201" s="24">
        <v>-6.3950800000000002E-2</v>
      </c>
      <c r="AL201" s="24">
        <v>-2.15926E-2</v>
      </c>
      <c r="AM201" s="24">
        <v>-2.38389E-2</v>
      </c>
      <c r="AN201" s="24">
        <v>-1.40868E-2</v>
      </c>
      <c r="AO201" s="24">
        <v>-2.3379199999999999E-2</v>
      </c>
      <c r="AP201" s="24">
        <v>-6.0201999999999999E-3</v>
      </c>
      <c r="AQ201" s="24">
        <v>-1.3110500000000001E-2</v>
      </c>
      <c r="AR201" s="24">
        <v>-2.0170500000000001E-2</v>
      </c>
      <c r="AS201" s="24">
        <v>-1.20269E-2</v>
      </c>
      <c r="AT201" s="24">
        <v>-7.9959999999999996E-3</v>
      </c>
      <c r="AU201" s="24">
        <v>-4.3182999999999997E-3</v>
      </c>
      <c r="AV201" s="24">
        <v>-5.46004E-2</v>
      </c>
      <c r="AW201" s="24">
        <v>-8.0699400000000004E-2</v>
      </c>
      <c r="AX201" s="24">
        <v>-1.7313100000000001E-2</v>
      </c>
      <c r="AY201" s="24">
        <v>-1.63664E-2</v>
      </c>
      <c r="AZ201" s="24">
        <v>-3.3928999999999999E-3</v>
      </c>
      <c r="BA201" s="24">
        <v>-1.7733800000000001E-2</v>
      </c>
      <c r="BB201" s="24">
        <v>-4.31917E-2</v>
      </c>
      <c r="BC201" s="24">
        <v>-0.1583627</v>
      </c>
      <c r="BD201" s="24">
        <v>-0.26210679999999997</v>
      </c>
      <c r="BE201" s="24">
        <v>-0.21011260000000001</v>
      </c>
      <c r="BF201" s="24">
        <v>-0.16029969999999999</v>
      </c>
      <c r="BG201" s="24">
        <v>-0.1315896</v>
      </c>
      <c r="BH201" s="24">
        <v>-8.0477800000000002E-2</v>
      </c>
      <c r="BI201" s="24">
        <v>-3.8156299999999997E-2</v>
      </c>
      <c r="BJ201" s="24">
        <v>2.9245999999999999E-3</v>
      </c>
      <c r="BK201" s="24">
        <v>3.1235999999999998E-3</v>
      </c>
      <c r="BL201" s="24">
        <v>1.08857E-2</v>
      </c>
      <c r="BM201" s="24">
        <v>-1.0415999999999999E-3</v>
      </c>
      <c r="BN201" s="24">
        <v>1.68605E-2</v>
      </c>
      <c r="BO201" s="24">
        <v>8.8991000000000001E-3</v>
      </c>
      <c r="BP201" s="24">
        <v>2.8413000000000002E-3</v>
      </c>
      <c r="BQ201" s="24">
        <v>1.2253E-2</v>
      </c>
      <c r="BR201" s="24">
        <v>2.0132199999999999E-2</v>
      </c>
      <c r="BS201" s="24">
        <v>2.75631E-2</v>
      </c>
      <c r="BT201" s="24">
        <v>-1.6935700000000001E-2</v>
      </c>
      <c r="BU201" s="24">
        <v>-4.0105200000000001E-2</v>
      </c>
      <c r="BV201" s="24">
        <v>1.6654100000000002E-2</v>
      </c>
      <c r="BW201" s="24">
        <v>1.6867799999999999E-2</v>
      </c>
      <c r="BX201" s="24">
        <v>2.6585999999999999E-2</v>
      </c>
      <c r="BY201" s="24">
        <v>1.2258700000000001E-2</v>
      </c>
      <c r="BZ201" s="24">
        <v>-1.5685500000000002E-2</v>
      </c>
      <c r="CA201" s="24">
        <v>-0.1213375</v>
      </c>
      <c r="CB201" s="24">
        <v>-0.2141179</v>
      </c>
      <c r="CC201" s="24">
        <v>-0.16817119999999999</v>
      </c>
      <c r="CD201" s="24">
        <v>-0.12773000000000001</v>
      </c>
      <c r="CE201" s="24">
        <v>-0.10431989999999999</v>
      </c>
      <c r="CF201" s="24">
        <v>-6.0541200000000003E-2</v>
      </c>
      <c r="CG201" s="24">
        <v>-2.0291099999999999E-2</v>
      </c>
      <c r="CH201" s="24">
        <v>1.9905099999999998E-2</v>
      </c>
      <c r="CI201" s="24">
        <v>2.1797799999999999E-2</v>
      </c>
      <c r="CJ201" s="24">
        <v>2.8181500000000002E-2</v>
      </c>
      <c r="CK201" s="24">
        <v>1.4429300000000001E-2</v>
      </c>
      <c r="CL201" s="24">
        <v>3.2707699999999999E-2</v>
      </c>
      <c r="CM201" s="24">
        <v>2.4142899999999998E-2</v>
      </c>
      <c r="CN201" s="24">
        <v>1.8779199999999999E-2</v>
      </c>
      <c r="CO201" s="24">
        <v>2.90692E-2</v>
      </c>
      <c r="CP201" s="24">
        <v>3.9613599999999999E-2</v>
      </c>
      <c r="CQ201" s="24">
        <v>4.9644099999999997E-2</v>
      </c>
      <c r="CR201" s="24">
        <v>9.1508000000000006E-3</v>
      </c>
      <c r="CS201" s="24">
        <v>-1.19898E-2</v>
      </c>
      <c r="CT201" s="24">
        <v>4.0179699999999999E-2</v>
      </c>
      <c r="CU201" s="24">
        <v>3.9885799999999999E-2</v>
      </c>
      <c r="CV201" s="24">
        <v>4.7349200000000001E-2</v>
      </c>
      <c r="CW201" s="24">
        <v>3.3031499999999998E-2</v>
      </c>
      <c r="CX201" s="24">
        <v>3.3651000000000002E-3</v>
      </c>
      <c r="CY201" s="24">
        <v>-8.4312200000000004E-2</v>
      </c>
      <c r="CZ201" s="24">
        <v>-0.1661291</v>
      </c>
      <c r="DA201" s="24">
        <v>-0.1262297</v>
      </c>
      <c r="DB201" s="24">
        <v>-9.5160300000000003E-2</v>
      </c>
      <c r="DC201" s="24">
        <v>-7.7050199999999999E-2</v>
      </c>
      <c r="DD201" s="24">
        <v>-4.0604700000000001E-2</v>
      </c>
      <c r="DE201" s="24">
        <v>-2.4258999999999999E-3</v>
      </c>
      <c r="DF201" s="24">
        <v>3.6885599999999998E-2</v>
      </c>
      <c r="DG201" s="24">
        <v>4.0471899999999998E-2</v>
      </c>
      <c r="DH201" s="24">
        <v>4.5477299999999998E-2</v>
      </c>
      <c r="DI201" s="24">
        <v>2.9900199999999998E-2</v>
      </c>
      <c r="DJ201" s="24">
        <v>4.8554800000000002E-2</v>
      </c>
      <c r="DK201" s="24">
        <v>3.9386699999999997E-2</v>
      </c>
      <c r="DL201" s="24">
        <v>3.4716999999999998E-2</v>
      </c>
      <c r="DM201" s="24">
        <v>4.5885500000000003E-2</v>
      </c>
      <c r="DN201" s="24">
        <v>5.9095099999999998E-2</v>
      </c>
      <c r="DO201" s="24">
        <v>7.17251E-2</v>
      </c>
      <c r="DP201" s="24">
        <v>3.5237299999999999E-2</v>
      </c>
      <c r="DQ201" s="24">
        <v>1.61256E-2</v>
      </c>
      <c r="DR201" s="24">
        <v>6.3705300000000006E-2</v>
      </c>
      <c r="DS201" s="24">
        <v>6.2903700000000007E-2</v>
      </c>
      <c r="DT201" s="24">
        <v>6.8112500000000006E-2</v>
      </c>
      <c r="DU201" s="24">
        <v>5.3804200000000003E-2</v>
      </c>
      <c r="DV201" s="24">
        <v>2.24157E-2</v>
      </c>
      <c r="DW201" s="24">
        <v>-3.0853599999999998E-2</v>
      </c>
      <c r="DX201" s="24">
        <v>-9.6840899999999994E-2</v>
      </c>
      <c r="DY201" s="24">
        <v>-6.5672900000000006E-2</v>
      </c>
      <c r="DZ201" s="24">
        <v>-4.8134900000000001E-2</v>
      </c>
      <c r="EA201" s="24">
        <v>-3.7677099999999998E-2</v>
      </c>
      <c r="EB201" s="24">
        <v>-1.1819400000000001E-2</v>
      </c>
      <c r="EC201" s="24">
        <v>2.33686E-2</v>
      </c>
      <c r="ED201" s="24">
        <v>6.14028E-2</v>
      </c>
      <c r="EE201" s="24">
        <v>6.7434499999999994E-2</v>
      </c>
      <c r="EF201" s="24">
        <v>7.0449800000000007E-2</v>
      </c>
      <c r="EG201" s="24">
        <v>5.2237699999999998E-2</v>
      </c>
      <c r="EH201" s="24">
        <v>7.1435600000000002E-2</v>
      </c>
      <c r="EI201" s="24">
        <v>6.1396300000000001E-2</v>
      </c>
      <c r="EJ201" s="24">
        <v>5.7728799999999997E-2</v>
      </c>
      <c r="EK201" s="24">
        <v>7.0165400000000003E-2</v>
      </c>
      <c r="EL201" s="24">
        <v>8.7223200000000001E-2</v>
      </c>
      <c r="EM201" s="24">
        <v>0.1036065</v>
      </c>
      <c r="EN201" s="24">
        <v>7.2901999999999995E-2</v>
      </c>
      <c r="EO201" s="24">
        <v>5.6719800000000001E-2</v>
      </c>
      <c r="EP201" s="24">
        <v>9.7672499999999995E-2</v>
      </c>
      <c r="EQ201" s="24">
        <v>9.6137899999999998E-2</v>
      </c>
      <c r="ER201" s="24">
        <v>9.8091300000000006E-2</v>
      </c>
      <c r="ES201" s="24">
        <v>8.3796700000000002E-2</v>
      </c>
      <c r="ET201" s="24">
        <v>4.9921899999999998E-2</v>
      </c>
      <c r="EU201" s="24">
        <v>64.02655</v>
      </c>
      <c r="EV201" s="24">
        <v>63.212389999999999</v>
      </c>
      <c r="EW201" s="24">
        <v>62.834069999999997</v>
      </c>
      <c r="EX201" s="24">
        <v>62.440269999999998</v>
      </c>
      <c r="EY201" s="24">
        <v>61.997790000000002</v>
      </c>
      <c r="EZ201" s="24">
        <v>61.727870000000003</v>
      </c>
      <c r="FA201" s="24">
        <v>61.575220000000002</v>
      </c>
      <c r="FB201" s="24">
        <v>61.462389999999999</v>
      </c>
      <c r="FC201" s="24">
        <v>63.48451</v>
      </c>
      <c r="FD201" s="24">
        <v>67.053100000000001</v>
      </c>
      <c r="FE201" s="24">
        <v>70.311949999999996</v>
      </c>
      <c r="FF201" s="24">
        <v>73.387169999999998</v>
      </c>
      <c r="FG201" s="24">
        <v>75.174779999999998</v>
      </c>
      <c r="FH201" s="24">
        <v>75.47345</v>
      </c>
      <c r="FI201" s="24">
        <v>75.451319999999996</v>
      </c>
      <c r="FJ201" s="24">
        <v>74.995570000000001</v>
      </c>
      <c r="FK201" s="24">
        <v>74.099559999999997</v>
      </c>
      <c r="FL201" s="24">
        <v>73.055310000000006</v>
      </c>
      <c r="FM201" s="24">
        <v>70.896019999999993</v>
      </c>
      <c r="FN201" s="24">
        <v>68.637169999999998</v>
      </c>
      <c r="FO201" s="24">
        <v>67.23451</v>
      </c>
      <c r="FP201" s="24">
        <v>65.975660000000005</v>
      </c>
      <c r="FQ201" s="24">
        <v>65.132739999999998</v>
      </c>
      <c r="FR201" s="24">
        <v>64.252210000000005</v>
      </c>
      <c r="FS201" s="24">
        <v>0.63407979999999997</v>
      </c>
      <c r="FT201" s="24">
        <v>2.07356E-2</v>
      </c>
      <c r="FU201" s="24">
        <v>4.0788499999999998E-2</v>
      </c>
    </row>
    <row r="202" spans="1:177" x14ac:dyDescent="0.2">
      <c r="A202" s="14" t="s">
        <v>228</v>
      </c>
      <c r="B202" s="14" t="s">
        <v>199</v>
      </c>
      <c r="C202" s="14" t="s">
        <v>224</v>
      </c>
      <c r="D202" s="36" t="s">
        <v>246</v>
      </c>
      <c r="E202" s="25" t="s">
        <v>221</v>
      </c>
      <c r="F202" s="25">
        <v>289</v>
      </c>
      <c r="G202" s="24">
        <v>0.64950439999999998</v>
      </c>
      <c r="H202" s="24">
        <v>0.54867200000000005</v>
      </c>
      <c r="I202" s="24">
        <v>0.50290199999999996</v>
      </c>
      <c r="J202" s="24">
        <v>0.4867882</v>
      </c>
      <c r="K202" s="24">
        <v>0.49973020000000001</v>
      </c>
      <c r="L202" s="24">
        <v>0.55094790000000005</v>
      </c>
      <c r="M202" s="24">
        <v>0.65408889999999997</v>
      </c>
      <c r="N202" s="24">
        <v>0.68018719999999999</v>
      </c>
      <c r="O202" s="24">
        <v>0.57399599999999995</v>
      </c>
      <c r="P202" s="24">
        <v>0.55686639999999998</v>
      </c>
      <c r="Q202" s="24">
        <v>0.62101459999999997</v>
      </c>
      <c r="R202" s="24">
        <v>0.61031880000000005</v>
      </c>
      <c r="S202" s="24">
        <v>0.63779989999999998</v>
      </c>
      <c r="T202" s="24">
        <v>0.66555640000000005</v>
      </c>
      <c r="U202" s="24">
        <v>0.72345320000000002</v>
      </c>
      <c r="V202" s="24">
        <v>0.8116004</v>
      </c>
      <c r="W202" s="24">
        <v>0.92354049999999999</v>
      </c>
      <c r="X202" s="24">
        <v>1.130868</v>
      </c>
      <c r="Y202" s="24">
        <v>1.2686500000000001</v>
      </c>
      <c r="Z202" s="24">
        <v>1.3049649999999999</v>
      </c>
      <c r="AA202" s="24">
        <v>1.1706300000000001</v>
      </c>
      <c r="AB202" s="24">
        <v>1.0911869999999999</v>
      </c>
      <c r="AC202" s="24">
        <v>1.0329539999999999</v>
      </c>
      <c r="AD202" s="24">
        <v>0.87586560000000002</v>
      </c>
      <c r="AE202" s="24">
        <v>-9.3789399999999995E-2</v>
      </c>
      <c r="AF202" s="24">
        <v>-0.1092009</v>
      </c>
      <c r="AG202" s="24">
        <v>-0.1157803</v>
      </c>
      <c r="AH202" s="24">
        <v>-0.1202666</v>
      </c>
      <c r="AI202" s="24">
        <v>-0.126946</v>
      </c>
      <c r="AJ202" s="24">
        <v>-0.1369184</v>
      </c>
      <c r="AK202" s="24">
        <v>-0.15749669999999999</v>
      </c>
      <c r="AL202" s="24">
        <v>-0.15458730000000001</v>
      </c>
      <c r="AM202" s="24">
        <v>-0.16957549999999999</v>
      </c>
      <c r="AN202" s="24">
        <v>-8.2598299999999999E-2</v>
      </c>
      <c r="AO202" s="24">
        <v>-7.0900900000000003E-2</v>
      </c>
      <c r="AP202" s="24">
        <v>-5.5497400000000002E-2</v>
      </c>
      <c r="AQ202" s="24">
        <v>-3.63775E-2</v>
      </c>
      <c r="AR202" s="24">
        <v>-2.7707800000000001E-2</v>
      </c>
      <c r="AS202" s="24">
        <v>1.7087999999999999E-2</v>
      </c>
      <c r="AT202" s="24">
        <v>5.7568000000000003E-3</v>
      </c>
      <c r="AU202" s="24">
        <v>-9.8049000000000001E-3</v>
      </c>
      <c r="AV202" s="24">
        <v>1.92038E-2</v>
      </c>
      <c r="AW202" s="24">
        <v>1.6103999999999999E-3</v>
      </c>
      <c r="AX202" s="24">
        <v>1.9674799999999999E-2</v>
      </c>
      <c r="AY202" s="24">
        <v>-4.8452599999999998E-2</v>
      </c>
      <c r="AZ202" s="24">
        <v>-8.9399300000000001E-2</v>
      </c>
      <c r="BA202" s="24">
        <v>-7.7587600000000007E-2</v>
      </c>
      <c r="BB202" s="24">
        <v>-7.4911099999999994E-2</v>
      </c>
      <c r="BC202" s="24">
        <v>-4.9897299999999999E-2</v>
      </c>
      <c r="BD202" s="24">
        <v>-6.7518300000000003E-2</v>
      </c>
      <c r="BE202" s="24">
        <v>-7.4772900000000003E-2</v>
      </c>
      <c r="BF202" s="24">
        <v>-7.9765699999999995E-2</v>
      </c>
      <c r="BG202" s="24">
        <v>-8.5521799999999995E-2</v>
      </c>
      <c r="BH202" s="24">
        <v>-9.5278100000000004E-2</v>
      </c>
      <c r="BI202" s="24">
        <v>-0.11342190000000001</v>
      </c>
      <c r="BJ202" s="24">
        <v>-0.108039</v>
      </c>
      <c r="BK202" s="24">
        <v>-0.1170609</v>
      </c>
      <c r="BL202" s="24">
        <v>-4.7075199999999998E-2</v>
      </c>
      <c r="BM202" s="24">
        <v>-3.3231400000000001E-2</v>
      </c>
      <c r="BN202" s="24">
        <v>-1.3979E-2</v>
      </c>
      <c r="BO202" s="24">
        <v>7.2675999999999999E-3</v>
      </c>
      <c r="BP202" s="24">
        <v>1.60579E-2</v>
      </c>
      <c r="BQ202" s="24">
        <v>4.7300399999999999E-2</v>
      </c>
      <c r="BR202" s="24">
        <v>3.5904600000000002E-2</v>
      </c>
      <c r="BS202" s="24">
        <v>2.22182E-2</v>
      </c>
      <c r="BT202" s="24">
        <v>5.2085399999999997E-2</v>
      </c>
      <c r="BU202" s="24">
        <v>3.3009299999999998E-2</v>
      </c>
      <c r="BV202" s="24">
        <v>4.97516E-2</v>
      </c>
      <c r="BW202" s="24">
        <v>-8.1504000000000004E-3</v>
      </c>
      <c r="BX202" s="24">
        <v>-3.7930400000000003E-2</v>
      </c>
      <c r="BY202" s="24">
        <v>-3.0099399999999998E-2</v>
      </c>
      <c r="BZ202" s="24">
        <v>-2.9308600000000001E-2</v>
      </c>
      <c r="CA202" s="24">
        <v>-1.9497799999999999E-2</v>
      </c>
      <c r="CB202" s="24">
        <v>-3.8649099999999999E-2</v>
      </c>
      <c r="CC202" s="24">
        <v>-4.6371299999999997E-2</v>
      </c>
      <c r="CD202" s="24">
        <v>-5.1714999999999997E-2</v>
      </c>
      <c r="CE202" s="24">
        <v>-5.6831600000000003E-2</v>
      </c>
      <c r="CF202" s="24">
        <v>-6.6438200000000003E-2</v>
      </c>
      <c r="CG202" s="24">
        <v>-8.2895899999999995E-2</v>
      </c>
      <c r="CH202" s="24">
        <v>-7.5799800000000001E-2</v>
      </c>
      <c r="CI202" s="24">
        <v>-8.0689399999999994E-2</v>
      </c>
      <c r="CJ202" s="24">
        <v>-2.2471999999999999E-2</v>
      </c>
      <c r="CK202" s="24">
        <v>-7.1415999999999997E-3</v>
      </c>
      <c r="CL202" s="24">
        <v>1.47765E-2</v>
      </c>
      <c r="CM202" s="24">
        <v>3.7496099999999997E-2</v>
      </c>
      <c r="CN202" s="24">
        <v>4.6369899999999999E-2</v>
      </c>
      <c r="CO202" s="24">
        <v>6.8225400000000005E-2</v>
      </c>
      <c r="CP202" s="24">
        <v>5.6784800000000003E-2</v>
      </c>
      <c r="CQ202" s="24">
        <v>4.4397300000000001E-2</v>
      </c>
      <c r="CR202" s="24">
        <v>7.4859099999999998E-2</v>
      </c>
      <c r="CS202" s="24">
        <v>5.4755999999999999E-2</v>
      </c>
      <c r="CT202" s="24">
        <v>7.0582699999999998E-2</v>
      </c>
      <c r="CU202" s="24">
        <v>1.9762800000000001E-2</v>
      </c>
      <c r="CV202" s="24">
        <v>-2.2832E-3</v>
      </c>
      <c r="CW202" s="24">
        <v>2.7908E-3</v>
      </c>
      <c r="CX202" s="24">
        <v>2.2756E-3</v>
      </c>
      <c r="CY202" s="24">
        <v>1.09018E-2</v>
      </c>
      <c r="CZ202" s="24">
        <v>-9.7798999999999994E-3</v>
      </c>
      <c r="DA202" s="24">
        <v>-1.7969700000000002E-2</v>
      </c>
      <c r="DB202" s="24">
        <v>-2.36642E-2</v>
      </c>
      <c r="DC202" s="24">
        <v>-2.81414E-2</v>
      </c>
      <c r="DD202" s="24">
        <v>-3.7598300000000001E-2</v>
      </c>
      <c r="DE202" s="24">
        <v>-5.2369800000000001E-2</v>
      </c>
      <c r="DF202" s="24">
        <v>-4.3560599999999998E-2</v>
      </c>
      <c r="DG202" s="24">
        <v>-4.4318000000000003E-2</v>
      </c>
      <c r="DH202" s="24">
        <v>2.1313E-3</v>
      </c>
      <c r="DI202" s="24">
        <v>1.8948199999999998E-2</v>
      </c>
      <c r="DJ202" s="24">
        <v>4.3532000000000001E-2</v>
      </c>
      <c r="DK202" s="24">
        <v>6.7724699999999999E-2</v>
      </c>
      <c r="DL202" s="24">
        <v>7.6681799999999994E-2</v>
      </c>
      <c r="DM202" s="24">
        <v>8.9150400000000005E-2</v>
      </c>
      <c r="DN202" s="24">
        <v>7.7664999999999998E-2</v>
      </c>
      <c r="DO202" s="24">
        <v>6.6576399999999994E-2</v>
      </c>
      <c r="DP202" s="24">
        <v>9.7632800000000006E-2</v>
      </c>
      <c r="DQ202" s="24">
        <v>7.6502799999999996E-2</v>
      </c>
      <c r="DR202" s="24">
        <v>9.1413900000000006E-2</v>
      </c>
      <c r="DS202" s="24">
        <v>4.76759E-2</v>
      </c>
      <c r="DT202" s="24">
        <v>3.3363999999999998E-2</v>
      </c>
      <c r="DU202" s="24">
        <v>3.5680999999999997E-2</v>
      </c>
      <c r="DV202" s="24">
        <v>3.3859800000000002E-2</v>
      </c>
      <c r="DW202" s="24">
        <v>5.47939E-2</v>
      </c>
      <c r="DX202" s="24">
        <v>3.1902699999999999E-2</v>
      </c>
      <c r="DY202" s="24">
        <v>2.3037700000000001E-2</v>
      </c>
      <c r="DZ202" s="24">
        <v>1.68366E-2</v>
      </c>
      <c r="EA202" s="24">
        <v>1.3282800000000001E-2</v>
      </c>
      <c r="EB202" s="24">
        <v>4.0419999999999996E-3</v>
      </c>
      <c r="EC202" s="24">
        <v>-8.2950000000000003E-3</v>
      </c>
      <c r="ED202" s="24">
        <v>2.9876999999999998E-3</v>
      </c>
      <c r="EE202" s="24">
        <v>8.1966999999999995E-3</v>
      </c>
      <c r="EF202" s="24">
        <v>3.7654399999999998E-2</v>
      </c>
      <c r="EG202" s="24">
        <v>5.66177E-2</v>
      </c>
      <c r="EH202" s="24">
        <v>8.5050399999999998E-2</v>
      </c>
      <c r="EI202" s="24">
        <v>0.1113698</v>
      </c>
      <c r="EJ202" s="24">
        <v>0.1204475</v>
      </c>
      <c r="EK202" s="24">
        <v>0.1193627</v>
      </c>
      <c r="EL202" s="24">
        <v>0.1078128</v>
      </c>
      <c r="EM202" s="24">
        <v>9.8599500000000007E-2</v>
      </c>
      <c r="EN202" s="24">
        <v>0.13051450000000001</v>
      </c>
      <c r="EO202" s="24">
        <v>0.1079017</v>
      </c>
      <c r="EP202" s="24">
        <v>0.12149069999999999</v>
      </c>
      <c r="EQ202" s="24">
        <v>8.7978100000000004E-2</v>
      </c>
      <c r="ER202" s="24">
        <v>8.4832900000000003E-2</v>
      </c>
      <c r="ES202" s="24">
        <v>8.3169300000000002E-2</v>
      </c>
      <c r="ET202" s="24">
        <v>7.94623E-2</v>
      </c>
      <c r="EU202" s="24">
        <v>60.956620000000001</v>
      </c>
      <c r="EV202" s="24">
        <v>60.09328</v>
      </c>
      <c r="EW202" s="24">
        <v>59.62039</v>
      </c>
      <c r="EX202" s="24">
        <v>59.156179999999999</v>
      </c>
      <c r="EY202" s="24">
        <v>58.765729999999998</v>
      </c>
      <c r="EZ202" s="24">
        <v>58.524940000000001</v>
      </c>
      <c r="FA202" s="24">
        <v>58.210410000000003</v>
      </c>
      <c r="FB202" s="24">
        <v>57.854660000000003</v>
      </c>
      <c r="FC202" s="24">
        <v>60.175699999999999</v>
      </c>
      <c r="FD202" s="24">
        <v>64.947940000000003</v>
      </c>
      <c r="FE202" s="24">
        <v>69.507589999999993</v>
      </c>
      <c r="FF202" s="24">
        <v>74.084599999999995</v>
      </c>
      <c r="FG202" s="24">
        <v>76.856830000000002</v>
      </c>
      <c r="FH202" s="24">
        <v>78.33623</v>
      </c>
      <c r="FI202" s="24">
        <v>78.240780000000001</v>
      </c>
      <c r="FJ202" s="24">
        <v>77.563990000000004</v>
      </c>
      <c r="FK202" s="24">
        <v>76.279820000000001</v>
      </c>
      <c r="FL202" s="24">
        <v>74.24512</v>
      </c>
      <c r="FM202" s="24">
        <v>70.867679999999993</v>
      </c>
      <c r="FN202" s="24">
        <v>67.260310000000004</v>
      </c>
      <c r="FO202" s="24">
        <v>65.503249999999994</v>
      </c>
      <c r="FP202" s="24">
        <v>63.726680000000002</v>
      </c>
      <c r="FQ202" s="24">
        <v>62.524940000000001</v>
      </c>
      <c r="FR202" s="24">
        <v>61.28633</v>
      </c>
      <c r="FS202" s="24">
        <v>1.040956</v>
      </c>
      <c r="FT202" s="24">
        <v>4.8346199999999999E-2</v>
      </c>
      <c r="FU202" s="24">
        <v>3.6704899999999999E-2</v>
      </c>
    </row>
    <row r="203" spans="1:177" x14ac:dyDescent="0.2">
      <c r="A203" s="14" t="s">
        <v>228</v>
      </c>
      <c r="B203" s="14" t="s">
        <v>199</v>
      </c>
      <c r="C203" s="14" t="s">
        <v>224</v>
      </c>
      <c r="D203" s="36" t="s">
        <v>247</v>
      </c>
      <c r="E203" s="25" t="s">
        <v>219</v>
      </c>
      <c r="F203" s="25">
        <v>1559</v>
      </c>
      <c r="G203" s="24">
        <v>0.76176250000000001</v>
      </c>
      <c r="H203" s="24">
        <v>0.70774910000000002</v>
      </c>
      <c r="I203" s="24">
        <v>0.66123069999999995</v>
      </c>
      <c r="J203" s="24">
        <v>0.59903229999999996</v>
      </c>
      <c r="K203" s="24">
        <v>0.55743750000000003</v>
      </c>
      <c r="L203" s="24">
        <v>0.57051370000000001</v>
      </c>
      <c r="M203" s="24">
        <v>0.64333779999999996</v>
      </c>
      <c r="N203" s="24">
        <v>0.65472379999999997</v>
      </c>
      <c r="O203" s="24">
        <v>0.62092210000000003</v>
      </c>
      <c r="P203" s="24">
        <v>0.63778480000000004</v>
      </c>
      <c r="Q203" s="24">
        <v>0.69021080000000001</v>
      </c>
      <c r="R203" s="24">
        <v>0.74561829999999996</v>
      </c>
      <c r="S203" s="24">
        <v>0.79488040000000004</v>
      </c>
      <c r="T203" s="24">
        <v>0.82401340000000001</v>
      </c>
      <c r="U203" s="24">
        <v>0.86098280000000005</v>
      </c>
      <c r="V203" s="24">
        <v>0.90920650000000003</v>
      </c>
      <c r="W203" s="24">
        <v>0.98853709999999995</v>
      </c>
      <c r="X203" s="24">
        <v>1.026127</v>
      </c>
      <c r="Y203" s="24">
        <v>1.0701890000000001</v>
      </c>
      <c r="Z203" s="24">
        <v>1.177303</v>
      </c>
      <c r="AA203" s="24">
        <v>1.1829080000000001</v>
      </c>
      <c r="AB203" s="24">
        <v>1.1240680000000001</v>
      </c>
      <c r="AC203" s="24">
        <v>1.0202599999999999</v>
      </c>
      <c r="AD203" s="24">
        <v>0.85859350000000001</v>
      </c>
      <c r="AE203" s="24">
        <v>-0.12622549999999999</v>
      </c>
      <c r="AF203" s="24">
        <v>-0.21714240000000001</v>
      </c>
      <c r="AG203" s="24">
        <v>-0.18055360000000001</v>
      </c>
      <c r="AH203" s="24">
        <v>-0.142377</v>
      </c>
      <c r="AI203" s="24">
        <v>-0.11878</v>
      </c>
      <c r="AJ203" s="24">
        <v>-9.8937300000000006E-2</v>
      </c>
      <c r="AK203" s="24">
        <v>-8.5609000000000005E-2</v>
      </c>
      <c r="AL203" s="24">
        <v>-6.2341599999999997E-2</v>
      </c>
      <c r="AM203" s="24">
        <v>-7.2728699999999993E-2</v>
      </c>
      <c r="AN203" s="24">
        <v>-3.0585500000000002E-2</v>
      </c>
      <c r="AO203" s="24">
        <v>-2.8613599999999999E-2</v>
      </c>
      <c r="AP203" s="24">
        <v>-3.7832999999999999E-3</v>
      </c>
      <c r="AQ203" s="24">
        <v>6.6521999999999996E-3</v>
      </c>
      <c r="AR203" s="24">
        <v>9.4993999999999999E-3</v>
      </c>
      <c r="AS203" s="24">
        <v>3.91057E-2</v>
      </c>
      <c r="AT203" s="24">
        <v>3.2034E-2</v>
      </c>
      <c r="AU203" s="24">
        <v>2.3626500000000002E-2</v>
      </c>
      <c r="AV203" s="24">
        <v>-4.1960000000000001E-4</v>
      </c>
      <c r="AW203" s="24">
        <v>-2.82344E-2</v>
      </c>
      <c r="AX203" s="24">
        <v>8.6031000000000007E-3</v>
      </c>
      <c r="AY203" s="24">
        <v>-1.53183E-2</v>
      </c>
      <c r="AZ203" s="24">
        <v>-2.3261799999999999E-2</v>
      </c>
      <c r="BA203" s="24">
        <v>-2.4907599999999998E-2</v>
      </c>
      <c r="BB203" s="24">
        <v>-4.0223000000000002E-2</v>
      </c>
      <c r="BC203" s="24">
        <v>-9.0517899999999998E-2</v>
      </c>
      <c r="BD203" s="24">
        <v>-0.17403099999999999</v>
      </c>
      <c r="BE203" s="24">
        <v>-0.1420247</v>
      </c>
      <c r="BF203" s="24">
        <v>-0.11055909999999999</v>
      </c>
      <c r="BG203" s="24">
        <v>-9.0220999999999996E-2</v>
      </c>
      <c r="BH203" s="24">
        <v>-7.4577299999999999E-2</v>
      </c>
      <c r="BI203" s="24">
        <v>-6.1407700000000003E-2</v>
      </c>
      <c r="BJ203" s="24">
        <v>-3.7602700000000003E-2</v>
      </c>
      <c r="BK203" s="24">
        <v>-4.5071100000000003E-2</v>
      </c>
      <c r="BL203" s="24">
        <v>-9.5029999999999993E-3</v>
      </c>
      <c r="BM203" s="24">
        <v>-7.8718999999999994E-3</v>
      </c>
      <c r="BN203" s="24">
        <v>1.84771E-2</v>
      </c>
      <c r="BO203" s="24">
        <v>2.9376900000000001E-2</v>
      </c>
      <c r="BP203" s="24">
        <v>3.2548199999999999E-2</v>
      </c>
      <c r="BQ203" s="24">
        <v>5.8012300000000003E-2</v>
      </c>
      <c r="BR203" s="24">
        <v>5.2574200000000001E-2</v>
      </c>
      <c r="BS203" s="24">
        <v>4.6357500000000003E-2</v>
      </c>
      <c r="BT203" s="24">
        <v>2.52923E-2</v>
      </c>
      <c r="BU203" s="24">
        <v>-1.5108000000000001E-3</v>
      </c>
      <c r="BV203" s="24">
        <v>3.1814200000000001E-2</v>
      </c>
      <c r="BW203" s="24">
        <v>1.0481799999999999E-2</v>
      </c>
      <c r="BX203" s="24">
        <v>5.0070000000000002E-3</v>
      </c>
      <c r="BY203" s="24">
        <v>2.0038999999999999E-3</v>
      </c>
      <c r="BZ203" s="24">
        <v>-1.4914999999999999E-2</v>
      </c>
      <c r="CA203" s="24">
        <v>-6.5786899999999995E-2</v>
      </c>
      <c r="CB203" s="24">
        <v>-0.1441721</v>
      </c>
      <c r="CC203" s="24">
        <v>-0.1153397</v>
      </c>
      <c r="CD203" s="24">
        <v>-8.8522100000000006E-2</v>
      </c>
      <c r="CE203" s="24">
        <v>-7.0441100000000006E-2</v>
      </c>
      <c r="CF203" s="24">
        <v>-5.7705600000000003E-2</v>
      </c>
      <c r="CG203" s="24">
        <v>-4.4645999999999998E-2</v>
      </c>
      <c r="CH203" s="24">
        <v>-2.0468699999999999E-2</v>
      </c>
      <c r="CI203" s="24">
        <v>-2.5915500000000001E-2</v>
      </c>
      <c r="CJ203" s="24">
        <v>5.0986E-3</v>
      </c>
      <c r="CK203" s="24">
        <v>6.4936999999999998E-3</v>
      </c>
      <c r="CL203" s="24">
        <v>3.38947E-2</v>
      </c>
      <c r="CM203" s="24">
        <v>4.51159E-2</v>
      </c>
      <c r="CN203" s="24">
        <v>4.8511800000000001E-2</v>
      </c>
      <c r="CO203" s="24">
        <v>7.1106900000000001E-2</v>
      </c>
      <c r="CP203" s="24">
        <v>6.6800200000000004E-2</v>
      </c>
      <c r="CQ203" s="24">
        <v>6.2100900000000001E-2</v>
      </c>
      <c r="CR203" s="24">
        <v>4.3100199999999998E-2</v>
      </c>
      <c r="CS203" s="24">
        <v>1.69979E-2</v>
      </c>
      <c r="CT203" s="24">
        <v>4.7890200000000001E-2</v>
      </c>
      <c r="CU203" s="24">
        <v>2.8350799999999999E-2</v>
      </c>
      <c r="CV203" s="24">
        <v>2.4585800000000001E-2</v>
      </c>
      <c r="CW203" s="24">
        <v>2.06427E-2</v>
      </c>
      <c r="CX203" s="24">
        <v>2.6132999999999998E-3</v>
      </c>
      <c r="CY203" s="24">
        <v>-4.1055899999999999E-2</v>
      </c>
      <c r="CZ203" s="24">
        <v>-0.1143132</v>
      </c>
      <c r="DA203" s="24">
        <v>-8.8654700000000003E-2</v>
      </c>
      <c r="DB203" s="24">
        <v>-6.6485100000000005E-2</v>
      </c>
      <c r="DC203" s="24">
        <v>-5.0661299999999999E-2</v>
      </c>
      <c r="DD203" s="24">
        <v>-4.0834000000000002E-2</v>
      </c>
      <c r="DE203" s="24">
        <v>-2.7884200000000001E-2</v>
      </c>
      <c r="DF203" s="24">
        <v>-3.3346000000000001E-3</v>
      </c>
      <c r="DG203" s="24">
        <v>-6.7599000000000001E-3</v>
      </c>
      <c r="DH203" s="24">
        <v>1.97003E-2</v>
      </c>
      <c r="DI203" s="24">
        <v>2.0859300000000001E-2</v>
      </c>
      <c r="DJ203" s="24">
        <v>4.93122E-2</v>
      </c>
      <c r="DK203" s="24">
        <v>6.0854999999999999E-2</v>
      </c>
      <c r="DL203" s="24">
        <v>6.4475400000000002E-2</v>
      </c>
      <c r="DM203" s="24">
        <v>8.4201499999999999E-2</v>
      </c>
      <c r="DN203" s="24">
        <v>8.1026299999999996E-2</v>
      </c>
      <c r="DO203" s="24">
        <v>7.7844399999999994E-2</v>
      </c>
      <c r="DP203" s="24">
        <v>6.0908200000000003E-2</v>
      </c>
      <c r="DQ203" s="24">
        <v>3.5506599999999999E-2</v>
      </c>
      <c r="DR203" s="24">
        <v>6.3966099999999998E-2</v>
      </c>
      <c r="DS203" s="24">
        <v>4.6219900000000001E-2</v>
      </c>
      <c r="DT203" s="24">
        <v>4.4164700000000001E-2</v>
      </c>
      <c r="DU203" s="24">
        <v>3.9281499999999997E-2</v>
      </c>
      <c r="DV203" s="24">
        <v>2.0141599999999999E-2</v>
      </c>
      <c r="DW203" s="24">
        <v>-5.3483000000000003E-3</v>
      </c>
      <c r="DX203" s="24">
        <v>-7.1201700000000007E-2</v>
      </c>
      <c r="DY203" s="24">
        <v>-5.0125799999999998E-2</v>
      </c>
      <c r="DZ203" s="24">
        <v>-3.4667200000000002E-2</v>
      </c>
      <c r="EA203" s="24">
        <v>-2.2102299999999998E-2</v>
      </c>
      <c r="EB203" s="24">
        <v>-1.6473999999999999E-2</v>
      </c>
      <c r="EC203" s="24">
        <v>-3.6828999999999998E-3</v>
      </c>
      <c r="ED203" s="24">
        <v>2.1404300000000001E-2</v>
      </c>
      <c r="EE203" s="24">
        <v>2.0897700000000002E-2</v>
      </c>
      <c r="EF203" s="24">
        <v>4.0782699999999998E-2</v>
      </c>
      <c r="EG203" s="24">
        <v>4.1600900000000003E-2</v>
      </c>
      <c r="EH203" s="24">
        <v>7.15726E-2</v>
      </c>
      <c r="EI203" s="24">
        <v>8.3579700000000007E-2</v>
      </c>
      <c r="EJ203" s="24">
        <v>8.7524199999999996E-2</v>
      </c>
      <c r="EK203" s="24">
        <v>0.10310809999999999</v>
      </c>
      <c r="EL203" s="24">
        <v>0.1015665</v>
      </c>
      <c r="EM203" s="24">
        <v>0.1005754</v>
      </c>
      <c r="EN203" s="24">
        <v>8.6620000000000003E-2</v>
      </c>
      <c r="EO203" s="24">
        <v>6.2230300000000002E-2</v>
      </c>
      <c r="EP203" s="24">
        <v>8.7177199999999996E-2</v>
      </c>
      <c r="EQ203" s="24">
        <v>7.2020000000000001E-2</v>
      </c>
      <c r="ER203" s="24">
        <v>7.2433499999999998E-2</v>
      </c>
      <c r="ES203" s="24">
        <v>6.6193000000000002E-2</v>
      </c>
      <c r="ET203" s="24">
        <v>4.54496E-2</v>
      </c>
      <c r="EU203" s="24">
        <v>67.374870000000001</v>
      </c>
      <c r="EV203" s="24">
        <v>66.988100000000003</v>
      </c>
      <c r="EW203" s="24">
        <v>66.636529999999993</v>
      </c>
      <c r="EX203" s="24">
        <v>66.130449999999996</v>
      </c>
      <c r="EY203" s="24">
        <v>65.758099999999999</v>
      </c>
      <c r="EZ203" s="24">
        <v>65.651470000000003</v>
      </c>
      <c r="FA203" s="24">
        <v>65.333590000000001</v>
      </c>
      <c r="FB203" s="24">
        <v>65.415149999999997</v>
      </c>
      <c r="FC203" s="24">
        <v>67.821939999999998</v>
      </c>
      <c r="FD203" s="24">
        <v>71.459720000000004</v>
      </c>
      <c r="FE203" s="24">
        <v>74.686419999999998</v>
      </c>
      <c r="FF203" s="24">
        <v>77.326740000000001</v>
      </c>
      <c r="FG203" s="24">
        <v>78.424520000000001</v>
      </c>
      <c r="FH203" s="24">
        <v>79.37133</v>
      </c>
      <c r="FI203" s="24">
        <v>79.586879999999994</v>
      </c>
      <c r="FJ203" s="24">
        <v>79.157550000000001</v>
      </c>
      <c r="FK203" s="24">
        <v>78.278109999999998</v>
      </c>
      <c r="FL203" s="24">
        <v>77.100809999999996</v>
      </c>
      <c r="FM203" s="24">
        <v>74.991900000000001</v>
      </c>
      <c r="FN203" s="24">
        <v>72.199340000000007</v>
      </c>
      <c r="FO203" s="24">
        <v>70.387280000000004</v>
      </c>
      <c r="FP203" s="24">
        <v>69.217320000000001</v>
      </c>
      <c r="FQ203" s="24">
        <v>68.287490000000005</v>
      </c>
      <c r="FR203" s="24">
        <v>67.681359999999998</v>
      </c>
      <c r="FS203" s="24">
        <v>0.57972789999999996</v>
      </c>
      <c r="FT203" s="24">
        <v>2.42378E-2</v>
      </c>
      <c r="FU203" s="24">
        <v>2.8054099999999998E-2</v>
      </c>
    </row>
    <row r="204" spans="1:177" x14ac:dyDescent="0.2">
      <c r="A204" s="14" t="s">
        <v>228</v>
      </c>
      <c r="B204" s="14" t="s">
        <v>199</v>
      </c>
      <c r="C204" s="14" t="s">
        <v>224</v>
      </c>
      <c r="D204" s="36" t="s">
        <v>247</v>
      </c>
      <c r="E204" s="25" t="s">
        <v>220</v>
      </c>
      <c r="F204" s="25">
        <v>898</v>
      </c>
      <c r="G204" s="24">
        <v>0.76072930000000005</v>
      </c>
      <c r="H204" s="24">
        <v>0.6892916</v>
      </c>
      <c r="I204" s="24">
        <v>0.65232599999999996</v>
      </c>
      <c r="J204" s="24">
        <v>0.5915802</v>
      </c>
      <c r="K204" s="24">
        <v>0.54786570000000001</v>
      </c>
      <c r="L204" s="24">
        <v>0.57270279999999996</v>
      </c>
      <c r="M204" s="24">
        <v>0.64034329999999995</v>
      </c>
      <c r="N204" s="24">
        <v>0.68120510000000001</v>
      </c>
      <c r="O204" s="24">
        <v>0.63774260000000005</v>
      </c>
      <c r="P204" s="24">
        <v>0.64308480000000001</v>
      </c>
      <c r="Q204" s="24">
        <v>0.70581240000000001</v>
      </c>
      <c r="R204" s="24">
        <v>0.76681630000000001</v>
      </c>
      <c r="S204" s="24">
        <v>0.79246000000000005</v>
      </c>
      <c r="T204" s="24">
        <v>0.8099828</v>
      </c>
      <c r="U204" s="24">
        <v>0.82141280000000005</v>
      </c>
      <c r="V204" s="24">
        <v>0.85231480000000004</v>
      </c>
      <c r="W204" s="24">
        <v>0.90763059999999995</v>
      </c>
      <c r="X204" s="24">
        <v>0.92151700000000003</v>
      </c>
      <c r="Y204" s="24">
        <v>0.96952249999999995</v>
      </c>
      <c r="Z204" s="24">
        <v>1.1006800000000001</v>
      </c>
      <c r="AA204" s="24">
        <v>1.1345240000000001</v>
      </c>
      <c r="AB204" s="24">
        <v>1.0989770000000001</v>
      </c>
      <c r="AC204" s="24">
        <v>0.96970679999999998</v>
      </c>
      <c r="AD204" s="24">
        <v>0.82825099999999996</v>
      </c>
      <c r="AE204" s="24">
        <v>-0.18989010000000001</v>
      </c>
      <c r="AF204" s="24">
        <v>-0.31789000000000001</v>
      </c>
      <c r="AG204" s="24">
        <v>-0.25216250000000001</v>
      </c>
      <c r="AH204" s="24">
        <v>-0.18578929999999999</v>
      </c>
      <c r="AI204" s="24">
        <v>-0.14535190000000001</v>
      </c>
      <c r="AJ204" s="24">
        <v>-9.9617300000000006E-2</v>
      </c>
      <c r="AK204" s="24">
        <v>-6.1739299999999997E-2</v>
      </c>
      <c r="AL204" s="24">
        <v>-2.2336100000000001E-2</v>
      </c>
      <c r="AM204" s="24">
        <v>-2.42513E-2</v>
      </c>
      <c r="AN204" s="24">
        <v>-1.2844100000000001E-2</v>
      </c>
      <c r="AO204" s="24">
        <v>-2.0319E-2</v>
      </c>
      <c r="AP204" s="24">
        <v>3.1949000000000001E-3</v>
      </c>
      <c r="AQ204" s="24">
        <v>-2.8032E-3</v>
      </c>
      <c r="AR204" s="24">
        <v>-1.11436E-2</v>
      </c>
      <c r="AS204" s="24">
        <v>1.4161E-3</v>
      </c>
      <c r="AT204" s="24">
        <v>5.3826999999999998E-3</v>
      </c>
      <c r="AU204" s="24">
        <v>7.3731999999999999E-3</v>
      </c>
      <c r="AV204" s="24">
        <v>-5.2922799999999999E-2</v>
      </c>
      <c r="AW204" s="24">
        <v>-8.02977E-2</v>
      </c>
      <c r="AX204" s="24">
        <v>-2.2472700000000002E-2</v>
      </c>
      <c r="AY204" s="24">
        <v>-2.0551199999999999E-2</v>
      </c>
      <c r="AZ204" s="24">
        <v>-3.1668999999999998E-3</v>
      </c>
      <c r="BA204" s="24">
        <v>-1.6285000000000001E-2</v>
      </c>
      <c r="BB204" s="24">
        <v>-4.3059199999999999E-2</v>
      </c>
      <c r="BC204" s="24">
        <v>-0.13643150000000001</v>
      </c>
      <c r="BD204" s="24">
        <v>-0.24860170000000001</v>
      </c>
      <c r="BE204" s="24">
        <v>-0.19160569999999999</v>
      </c>
      <c r="BF204" s="24">
        <v>-0.1387639</v>
      </c>
      <c r="BG204" s="24">
        <v>-0.1059788</v>
      </c>
      <c r="BH204" s="24">
        <v>-7.0832099999999995E-2</v>
      </c>
      <c r="BI204" s="24">
        <v>-3.5944799999999999E-2</v>
      </c>
      <c r="BJ204" s="24">
        <v>2.1811000000000001E-3</v>
      </c>
      <c r="BK204" s="24">
        <v>2.7112999999999998E-3</v>
      </c>
      <c r="BL204" s="24">
        <v>1.2128399999999999E-2</v>
      </c>
      <c r="BM204" s="24">
        <v>2.0184999999999999E-3</v>
      </c>
      <c r="BN204" s="24">
        <v>2.60757E-2</v>
      </c>
      <c r="BO204" s="24">
        <v>1.9206399999999998E-2</v>
      </c>
      <c r="BP204" s="24">
        <v>1.1868200000000001E-2</v>
      </c>
      <c r="BQ204" s="24">
        <v>2.5696099999999999E-2</v>
      </c>
      <c r="BR204" s="24">
        <v>3.35108E-2</v>
      </c>
      <c r="BS204" s="24">
        <v>3.9254600000000001E-2</v>
      </c>
      <c r="BT204" s="24">
        <v>-1.52581E-2</v>
      </c>
      <c r="BU204" s="24">
        <v>-3.9703500000000003E-2</v>
      </c>
      <c r="BV204" s="24">
        <v>1.14945E-2</v>
      </c>
      <c r="BW204" s="24">
        <v>1.2683099999999999E-2</v>
      </c>
      <c r="BX204" s="24">
        <v>2.6811999999999999E-2</v>
      </c>
      <c r="BY204" s="24">
        <v>1.3707499999999999E-2</v>
      </c>
      <c r="BZ204" s="24">
        <v>-1.55531E-2</v>
      </c>
      <c r="CA204" s="24">
        <v>-9.94062E-2</v>
      </c>
      <c r="CB204" s="24">
        <v>-0.20061290000000001</v>
      </c>
      <c r="CC204" s="24">
        <v>-0.1496642</v>
      </c>
      <c r="CD204" s="24">
        <v>-0.1061942</v>
      </c>
      <c r="CE204" s="24">
        <v>-7.8709100000000004E-2</v>
      </c>
      <c r="CF204" s="24">
        <v>-5.0895599999999999E-2</v>
      </c>
      <c r="CG204" s="24">
        <v>-1.8079600000000001E-2</v>
      </c>
      <c r="CH204" s="24">
        <v>1.9161600000000001E-2</v>
      </c>
      <c r="CI204" s="24">
        <v>2.1385399999999999E-2</v>
      </c>
      <c r="CJ204" s="24">
        <v>2.9424200000000001E-2</v>
      </c>
      <c r="CK204" s="24">
        <v>1.7489399999999999E-2</v>
      </c>
      <c r="CL204" s="24">
        <v>4.1922899999999999E-2</v>
      </c>
      <c r="CM204" s="24">
        <v>3.44502E-2</v>
      </c>
      <c r="CN204" s="24">
        <v>2.7806000000000001E-2</v>
      </c>
      <c r="CO204" s="24">
        <v>4.2512300000000003E-2</v>
      </c>
      <c r="CP204" s="24">
        <v>5.2992200000000003E-2</v>
      </c>
      <c r="CQ204" s="24">
        <v>6.1335599999999997E-2</v>
      </c>
      <c r="CR204" s="24">
        <v>1.08284E-2</v>
      </c>
      <c r="CS204" s="24">
        <v>-1.15881E-2</v>
      </c>
      <c r="CT204" s="24">
        <v>3.5020099999999998E-2</v>
      </c>
      <c r="CU204" s="24">
        <v>3.5700999999999997E-2</v>
      </c>
      <c r="CV204" s="24">
        <v>4.7575199999999998E-2</v>
      </c>
      <c r="CW204" s="24">
        <v>3.4480299999999998E-2</v>
      </c>
      <c r="CX204" s="24">
        <v>3.4975000000000002E-3</v>
      </c>
      <c r="CY204" s="24">
        <v>-6.2380999999999999E-2</v>
      </c>
      <c r="CZ204" s="24">
        <v>-0.15262410000000001</v>
      </c>
      <c r="DA204" s="24">
        <v>-0.10772279999999999</v>
      </c>
      <c r="DB204" s="24">
        <v>-7.3624499999999996E-2</v>
      </c>
      <c r="DC204" s="24">
        <v>-5.1439400000000003E-2</v>
      </c>
      <c r="DD204" s="24">
        <v>-3.0959E-2</v>
      </c>
      <c r="DE204" s="24">
        <v>-2.1450000000000001E-4</v>
      </c>
      <c r="DF204" s="24">
        <v>3.6142100000000003E-2</v>
      </c>
      <c r="DG204" s="24">
        <v>4.0059600000000001E-2</v>
      </c>
      <c r="DH204" s="24">
        <v>4.6719999999999998E-2</v>
      </c>
      <c r="DI204" s="24">
        <v>3.2960299999999998E-2</v>
      </c>
      <c r="DJ204" s="24">
        <v>5.7770000000000002E-2</v>
      </c>
      <c r="DK204" s="24">
        <v>4.9694000000000002E-2</v>
      </c>
      <c r="DL204" s="24">
        <v>4.3743900000000002E-2</v>
      </c>
      <c r="DM204" s="24">
        <v>5.9328499999999999E-2</v>
      </c>
      <c r="DN204" s="24">
        <v>7.2473700000000002E-2</v>
      </c>
      <c r="DO204" s="24">
        <v>8.3416599999999994E-2</v>
      </c>
      <c r="DP204" s="24">
        <v>3.6914799999999998E-2</v>
      </c>
      <c r="DQ204" s="24">
        <v>1.6527300000000002E-2</v>
      </c>
      <c r="DR204" s="24">
        <v>5.8545699999999999E-2</v>
      </c>
      <c r="DS204" s="24">
        <v>5.8719E-2</v>
      </c>
      <c r="DT204" s="24">
        <v>6.8338499999999996E-2</v>
      </c>
      <c r="DU204" s="24">
        <v>5.5252999999999997E-2</v>
      </c>
      <c r="DV204" s="24">
        <v>2.2548200000000001E-2</v>
      </c>
      <c r="DW204" s="24">
        <v>-8.9224000000000005E-3</v>
      </c>
      <c r="DX204" s="24">
        <v>-8.3335800000000002E-2</v>
      </c>
      <c r="DY204" s="24">
        <v>-4.7166E-2</v>
      </c>
      <c r="DZ204" s="24">
        <v>-2.6599100000000001E-2</v>
      </c>
      <c r="EA204" s="24">
        <v>-1.20663E-2</v>
      </c>
      <c r="EB204" s="24">
        <v>-2.1738E-3</v>
      </c>
      <c r="EC204" s="24">
        <v>2.5579999999999999E-2</v>
      </c>
      <c r="ED204" s="24">
        <v>6.0659299999999999E-2</v>
      </c>
      <c r="EE204" s="24">
        <v>6.7022100000000001E-2</v>
      </c>
      <c r="EF204" s="24">
        <v>7.1692500000000006E-2</v>
      </c>
      <c r="EG204" s="24">
        <v>5.5297899999999997E-2</v>
      </c>
      <c r="EH204" s="24">
        <v>8.0650799999999995E-2</v>
      </c>
      <c r="EI204" s="24">
        <v>7.1703600000000006E-2</v>
      </c>
      <c r="EJ204" s="24">
        <v>6.6755700000000001E-2</v>
      </c>
      <c r="EK204" s="24">
        <v>8.3608500000000002E-2</v>
      </c>
      <c r="EL204" s="24">
        <v>0.10060180000000001</v>
      </c>
      <c r="EM204" s="24">
        <v>0.115298</v>
      </c>
      <c r="EN204" s="24">
        <v>7.4579500000000007E-2</v>
      </c>
      <c r="EO204" s="24">
        <v>5.7121499999999999E-2</v>
      </c>
      <c r="EP204" s="24">
        <v>9.2512899999999995E-2</v>
      </c>
      <c r="EQ204" s="24">
        <v>9.1953199999999999E-2</v>
      </c>
      <c r="ER204" s="24">
        <v>9.8317399999999999E-2</v>
      </c>
      <c r="ES204" s="24">
        <v>8.5245500000000002E-2</v>
      </c>
      <c r="ET204" s="24">
        <v>5.0054300000000003E-2</v>
      </c>
      <c r="EU204" s="24">
        <v>68.168369999999996</v>
      </c>
      <c r="EV204" s="24">
        <v>67.875609999999995</v>
      </c>
      <c r="EW204" s="24">
        <v>67.582409999999996</v>
      </c>
      <c r="EX204" s="24">
        <v>67.163929999999993</v>
      </c>
      <c r="EY204" s="24">
        <v>66.871170000000006</v>
      </c>
      <c r="EZ204" s="24">
        <v>66.716570000000004</v>
      </c>
      <c r="FA204" s="24">
        <v>66.508660000000006</v>
      </c>
      <c r="FB204" s="24">
        <v>66.544200000000004</v>
      </c>
      <c r="FC204" s="24">
        <v>68.703689999999995</v>
      </c>
      <c r="FD204" s="24">
        <v>71.985789999999994</v>
      </c>
      <c r="FE204" s="24">
        <v>74.909369999999996</v>
      </c>
      <c r="FF204" s="24">
        <v>77.193700000000007</v>
      </c>
      <c r="FG204" s="24">
        <v>78.024439999999998</v>
      </c>
      <c r="FH204" s="24">
        <v>78.831630000000004</v>
      </c>
      <c r="FI204" s="24">
        <v>79.048869999999994</v>
      </c>
      <c r="FJ204" s="24">
        <v>78.59751</v>
      </c>
      <c r="FK204" s="24">
        <v>77.771659999999997</v>
      </c>
      <c r="FL204" s="24">
        <v>76.701909999999998</v>
      </c>
      <c r="FM204" s="24">
        <v>74.825850000000003</v>
      </c>
      <c r="FN204" s="24">
        <v>72.412260000000003</v>
      </c>
      <c r="FO204" s="24">
        <v>70.861400000000003</v>
      </c>
      <c r="FP204" s="24">
        <v>69.934250000000006</v>
      </c>
      <c r="FQ204" s="24">
        <v>69.061750000000004</v>
      </c>
      <c r="FR204" s="24">
        <v>68.536649999999995</v>
      </c>
      <c r="FS204" s="24">
        <v>0.63407979999999997</v>
      </c>
      <c r="FT204" s="24">
        <v>2.07356E-2</v>
      </c>
      <c r="FU204" s="24">
        <v>4.0788499999999998E-2</v>
      </c>
    </row>
    <row r="205" spans="1:177" x14ac:dyDescent="0.2">
      <c r="A205" s="14" t="s">
        <v>228</v>
      </c>
      <c r="B205" s="14" t="s">
        <v>199</v>
      </c>
      <c r="C205" s="14" t="s">
        <v>224</v>
      </c>
      <c r="D205" s="36" t="s">
        <v>247</v>
      </c>
      <c r="E205" s="25" t="s">
        <v>221</v>
      </c>
      <c r="F205" s="25">
        <v>661</v>
      </c>
      <c r="G205" s="24">
        <v>0.76146650000000005</v>
      </c>
      <c r="H205" s="24">
        <v>0.74879220000000002</v>
      </c>
      <c r="I205" s="24">
        <v>0.68013829999999997</v>
      </c>
      <c r="J205" s="24">
        <v>0.60927100000000001</v>
      </c>
      <c r="K205" s="24">
        <v>0.56531759999999998</v>
      </c>
      <c r="L205" s="24">
        <v>0.56608519999999996</v>
      </c>
      <c r="M205" s="24">
        <v>0.64540030000000004</v>
      </c>
      <c r="N205" s="24">
        <v>0.62318640000000003</v>
      </c>
      <c r="O205" s="24">
        <v>0.60256339999999997</v>
      </c>
      <c r="P205" s="24">
        <v>0.63240260000000004</v>
      </c>
      <c r="Q205" s="24">
        <v>0.66990380000000005</v>
      </c>
      <c r="R205" s="24">
        <v>0.71148040000000001</v>
      </c>
      <c r="S205" s="24">
        <v>0.78497589999999995</v>
      </c>
      <c r="T205" s="24">
        <v>0.82405989999999996</v>
      </c>
      <c r="U205" s="24">
        <v>0.88819579999999998</v>
      </c>
      <c r="V205" s="24">
        <v>0.96722870000000005</v>
      </c>
      <c r="W205" s="24">
        <v>1.084894</v>
      </c>
      <c r="X205" s="24">
        <v>1.1554679999999999</v>
      </c>
      <c r="Y205" s="24">
        <v>1.2006239999999999</v>
      </c>
      <c r="Z205" s="24">
        <v>1.2833939999999999</v>
      </c>
      <c r="AA205" s="24">
        <v>1.2495810000000001</v>
      </c>
      <c r="AB205" s="24">
        <v>1.16083</v>
      </c>
      <c r="AC205" s="24">
        <v>1.087969</v>
      </c>
      <c r="AD205" s="24">
        <v>0.89973899999999996</v>
      </c>
      <c r="AE205" s="24">
        <v>-9.7150500000000001E-2</v>
      </c>
      <c r="AF205" s="24">
        <v>-0.1232975</v>
      </c>
      <c r="AG205" s="24">
        <v>-0.13212280000000001</v>
      </c>
      <c r="AH205" s="24">
        <v>-0.1332788</v>
      </c>
      <c r="AI205" s="24">
        <v>-0.13440489999999999</v>
      </c>
      <c r="AJ205" s="24">
        <v>-0.1387438</v>
      </c>
      <c r="AK205" s="24">
        <v>-0.1563956</v>
      </c>
      <c r="AL205" s="24">
        <v>-0.14823510000000001</v>
      </c>
      <c r="AM205" s="24">
        <v>-0.17359140000000001</v>
      </c>
      <c r="AN205" s="24">
        <v>-8.5646600000000003E-2</v>
      </c>
      <c r="AO205" s="24">
        <v>-7.1463100000000002E-2</v>
      </c>
      <c r="AP205" s="24">
        <v>-5.3048100000000001E-2</v>
      </c>
      <c r="AQ205" s="24">
        <v>-2.7725099999999999E-2</v>
      </c>
      <c r="AR205" s="24">
        <v>-1.66648E-2</v>
      </c>
      <c r="AS205" s="24">
        <v>3.2624199999999999E-2</v>
      </c>
      <c r="AT205" s="24">
        <v>1.6645699999999999E-2</v>
      </c>
      <c r="AU205" s="24">
        <v>-2.0481000000000002E-3</v>
      </c>
      <c r="AV205" s="24">
        <v>2.0832300000000002E-2</v>
      </c>
      <c r="AW205" s="24">
        <v>-1.3258E-3</v>
      </c>
      <c r="AX205" s="24">
        <v>1.85081E-2</v>
      </c>
      <c r="AY205" s="24">
        <v>-4.71197E-2</v>
      </c>
      <c r="AZ205" s="24">
        <v>-8.9545100000000002E-2</v>
      </c>
      <c r="BA205" s="24">
        <v>-7.7438999999999994E-2</v>
      </c>
      <c r="BB205" s="24">
        <v>-7.4848999999999999E-2</v>
      </c>
      <c r="BC205" s="24">
        <v>-5.3258300000000001E-2</v>
      </c>
      <c r="BD205" s="24">
        <v>-8.1614999999999993E-2</v>
      </c>
      <c r="BE205" s="24">
        <v>-9.1115299999999996E-2</v>
      </c>
      <c r="BF205" s="24">
        <v>-9.2777999999999999E-2</v>
      </c>
      <c r="BG205" s="24">
        <v>-9.2980800000000002E-2</v>
      </c>
      <c r="BH205" s="24">
        <v>-9.7103599999999998E-2</v>
      </c>
      <c r="BI205" s="24">
        <v>-0.1123208</v>
      </c>
      <c r="BJ205" s="24">
        <v>-0.10168679999999999</v>
      </c>
      <c r="BK205" s="24">
        <v>-0.1210768</v>
      </c>
      <c r="BL205" s="24">
        <v>-5.0123399999999999E-2</v>
      </c>
      <c r="BM205" s="24">
        <v>-3.37936E-2</v>
      </c>
      <c r="BN205" s="24">
        <v>-1.15297E-2</v>
      </c>
      <c r="BO205" s="24">
        <v>1.59201E-2</v>
      </c>
      <c r="BP205" s="24">
        <v>2.7100900000000001E-2</v>
      </c>
      <c r="BQ205" s="24">
        <v>6.2836500000000003E-2</v>
      </c>
      <c r="BR205" s="24">
        <v>4.6793399999999999E-2</v>
      </c>
      <c r="BS205" s="24">
        <v>2.9975000000000002E-2</v>
      </c>
      <c r="BT205" s="24">
        <v>5.3713999999999998E-2</v>
      </c>
      <c r="BU205" s="24">
        <v>3.0073099999999998E-2</v>
      </c>
      <c r="BV205" s="24">
        <v>4.85849E-2</v>
      </c>
      <c r="BW205" s="24">
        <v>-6.8174999999999998E-3</v>
      </c>
      <c r="BX205" s="24">
        <v>-3.8076199999999998E-2</v>
      </c>
      <c r="BY205" s="24">
        <v>-2.99507E-2</v>
      </c>
      <c r="BZ205" s="24">
        <v>-2.9246500000000002E-2</v>
      </c>
      <c r="CA205" s="24">
        <v>-2.2858799999999999E-2</v>
      </c>
      <c r="CB205" s="24">
        <v>-5.2745800000000002E-2</v>
      </c>
      <c r="CC205" s="24">
        <v>-6.2713699999999997E-2</v>
      </c>
      <c r="CD205" s="24">
        <v>-6.4727199999999999E-2</v>
      </c>
      <c r="CE205" s="24">
        <v>-6.42905E-2</v>
      </c>
      <c r="CF205" s="24">
        <v>-6.8263599999999994E-2</v>
      </c>
      <c r="CG205" s="24">
        <v>-8.1794699999999998E-2</v>
      </c>
      <c r="CH205" s="24">
        <v>-6.9447599999999998E-2</v>
      </c>
      <c r="CI205" s="24">
        <v>-8.47054E-2</v>
      </c>
      <c r="CJ205" s="24">
        <v>-2.55202E-2</v>
      </c>
      <c r="CK205" s="24">
        <v>-7.7038000000000002E-3</v>
      </c>
      <c r="CL205" s="24">
        <v>1.7225799999999999E-2</v>
      </c>
      <c r="CM205" s="24">
        <v>4.6148599999999998E-2</v>
      </c>
      <c r="CN205" s="24">
        <v>5.7412900000000003E-2</v>
      </c>
      <c r="CO205" s="24">
        <v>8.3761500000000003E-2</v>
      </c>
      <c r="CP205" s="24">
        <v>6.76736E-2</v>
      </c>
      <c r="CQ205" s="24">
        <v>5.2154100000000002E-2</v>
      </c>
      <c r="CR205" s="24">
        <v>7.6487700000000006E-2</v>
      </c>
      <c r="CS205" s="24">
        <v>5.1819900000000002E-2</v>
      </c>
      <c r="CT205" s="24">
        <v>6.9416000000000005E-2</v>
      </c>
      <c r="CU205" s="24">
        <v>2.1095599999999999E-2</v>
      </c>
      <c r="CV205" s="24">
        <v>-2.4290000000000002E-3</v>
      </c>
      <c r="CW205" s="24">
        <v>2.9394999999999998E-3</v>
      </c>
      <c r="CX205" s="24">
        <v>2.3376999999999998E-3</v>
      </c>
      <c r="CY205" s="24">
        <v>7.5407E-3</v>
      </c>
      <c r="CZ205" s="24">
        <v>-2.3876499999999998E-2</v>
      </c>
      <c r="DA205" s="24">
        <v>-3.4312099999999998E-2</v>
      </c>
      <c r="DB205" s="24">
        <v>-3.6676500000000001E-2</v>
      </c>
      <c r="DC205" s="24">
        <v>-3.5600300000000001E-2</v>
      </c>
      <c r="DD205" s="24">
        <v>-3.9423699999999999E-2</v>
      </c>
      <c r="DE205" s="24">
        <v>-5.12687E-2</v>
      </c>
      <c r="DF205" s="24">
        <v>-3.7208400000000003E-2</v>
      </c>
      <c r="DG205" s="24">
        <v>-4.8333899999999999E-2</v>
      </c>
      <c r="DH205" s="24">
        <v>-9.1699999999999995E-4</v>
      </c>
      <c r="DI205" s="24">
        <v>1.8386E-2</v>
      </c>
      <c r="DJ205" s="24">
        <v>4.5981300000000003E-2</v>
      </c>
      <c r="DK205" s="24">
        <v>7.6377100000000003E-2</v>
      </c>
      <c r="DL205" s="24">
        <v>8.7724800000000006E-2</v>
      </c>
      <c r="DM205" s="24">
        <v>0.1046865</v>
      </c>
      <c r="DN205" s="24">
        <v>8.8553900000000005E-2</v>
      </c>
      <c r="DO205" s="24">
        <v>7.4333200000000002E-2</v>
      </c>
      <c r="DP205" s="24">
        <v>9.92614E-2</v>
      </c>
      <c r="DQ205" s="24">
        <v>7.3566699999999999E-2</v>
      </c>
      <c r="DR205" s="24">
        <v>9.02472E-2</v>
      </c>
      <c r="DS205" s="24">
        <v>4.9008799999999998E-2</v>
      </c>
      <c r="DT205" s="24">
        <v>3.3218200000000003E-2</v>
      </c>
      <c r="DU205" s="24">
        <v>3.5829699999999999E-2</v>
      </c>
      <c r="DV205" s="24">
        <v>3.3921899999999998E-2</v>
      </c>
      <c r="DW205" s="24">
        <v>5.1432899999999997E-2</v>
      </c>
      <c r="DX205" s="24">
        <v>1.7805999999999999E-2</v>
      </c>
      <c r="DY205" s="24">
        <v>6.6953000000000004E-3</v>
      </c>
      <c r="DZ205" s="24">
        <v>3.8243000000000001E-3</v>
      </c>
      <c r="EA205" s="24">
        <v>5.8238999999999999E-3</v>
      </c>
      <c r="EB205" s="24">
        <v>2.2165000000000002E-3</v>
      </c>
      <c r="EC205" s="24">
        <v>-7.1938999999999996E-3</v>
      </c>
      <c r="ED205" s="24">
        <v>9.3398999999999999E-3</v>
      </c>
      <c r="EE205" s="24">
        <v>4.1806999999999999E-3</v>
      </c>
      <c r="EF205" s="24">
        <v>3.4606199999999997E-2</v>
      </c>
      <c r="EG205" s="24">
        <v>5.6055500000000001E-2</v>
      </c>
      <c r="EH205" s="24">
        <v>8.74997E-2</v>
      </c>
      <c r="EI205" s="24">
        <v>0.1200223</v>
      </c>
      <c r="EJ205" s="24">
        <v>0.13149050000000001</v>
      </c>
      <c r="EK205" s="24">
        <v>0.13489889999999999</v>
      </c>
      <c r="EL205" s="24">
        <v>0.1187016</v>
      </c>
      <c r="EM205" s="24">
        <v>0.1063563</v>
      </c>
      <c r="EN205" s="24">
        <v>0.13214300000000001</v>
      </c>
      <c r="EO205" s="24">
        <v>0.10496560000000001</v>
      </c>
      <c r="EP205" s="24">
        <v>0.120324</v>
      </c>
      <c r="EQ205" s="24">
        <v>8.9311000000000001E-2</v>
      </c>
      <c r="ER205" s="24">
        <v>8.4687100000000001E-2</v>
      </c>
      <c r="ES205" s="24">
        <v>8.33179E-2</v>
      </c>
      <c r="ET205" s="24">
        <v>7.9524399999999995E-2</v>
      </c>
      <c r="EU205" s="24">
        <v>66.322329999999994</v>
      </c>
      <c r="EV205" s="24">
        <v>65.810839999999999</v>
      </c>
      <c r="EW205" s="24">
        <v>65.38185</v>
      </c>
      <c r="EX205" s="24">
        <v>64.759569999999997</v>
      </c>
      <c r="EY205" s="24">
        <v>64.281679999999994</v>
      </c>
      <c r="EZ205" s="24">
        <v>64.238659999999996</v>
      </c>
      <c r="FA205" s="24">
        <v>63.774900000000002</v>
      </c>
      <c r="FB205" s="24">
        <v>63.917499999999997</v>
      </c>
      <c r="FC205" s="24">
        <v>66.652330000000006</v>
      </c>
      <c r="FD205" s="24">
        <v>70.761930000000007</v>
      </c>
      <c r="FE205" s="24">
        <v>74.390690000000006</v>
      </c>
      <c r="FF205" s="24">
        <v>77.503240000000005</v>
      </c>
      <c r="FG205" s="24">
        <v>78.955219999999997</v>
      </c>
      <c r="FH205" s="24">
        <v>80.087209999999999</v>
      </c>
      <c r="FI205" s="24">
        <v>80.300529999999995</v>
      </c>
      <c r="FJ205" s="24">
        <v>79.900409999999994</v>
      </c>
      <c r="FK205" s="24">
        <v>78.949910000000003</v>
      </c>
      <c r="FL205" s="24">
        <v>77.629940000000005</v>
      </c>
      <c r="FM205" s="24">
        <v>75.212140000000005</v>
      </c>
      <c r="FN205" s="24">
        <v>71.916920000000005</v>
      </c>
      <c r="FO205" s="24">
        <v>69.758399999999995</v>
      </c>
      <c r="FP205" s="24">
        <v>68.266350000000003</v>
      </c>
      <c r="FQ205" s="24">
        <v>67.260459999999995</v>
      </c>
      <c r="FR205" s="24">
        <v>66.546840000000003</v>
      </c>
      <c r="FS205" s="24">
        <v>1.040956</v>
      </c>
      <c r="FT205" s="24">
        <v>4.8346199999999999E-2</v>
      </c>
      <c r="FU205" s="24">
        <v>3.6704899999999999E-2</v>
      </c>
    </row>
    <row r="206" spans="1:177" x14ac:dyDescent="0.2">
      <c r="A206" s="14" t="s">
        <v>228</v>
      </c>
      <c r="B206" s="14" t="s">
        <v>199</v>
      </c>
      <c r="C206" s="14" t="s">
        <v>224</v>
      </c>
      <c r="D206" s="36" t="s">
        <v>248</v>
      </c>
      <c r="E206" s="25" t="s">
        <v>219</v>
      </c>
      <c r="F206" s="25">
        <v>897</v>
      </c>
      <c r="G206" s="24">
        <v>0.52046329999999996</v>
      </c>
      <c r="H206" s="24">
        <v>0.45701599999999998</v>
      </c>
      <c r="I206" s="24">
        <v>0.40477999999999997</v>
      </c>
      <c r="J206" s="24">
        <v>0.42988749999999998</v>
      </c>
      <c r="K206" s="24">
        <v>0.4467103</v>
      </c>
      <c r="L206" s="24">
        <v>0.48583359999999998</v>
      </c>
      <c r="M206" s="24">
        <v>0.61273909999999998</v>
      </c>
      <c r="N206" s="24">
        <v>0.62320640000000005</v>
      </c>
      <c r="O206" s="24">
        <v>0.69602629999999999</v>
      </c>
      <c r="P206" s="24">
        <v>0.67511299999999996</v>
      </c>
      <c r="Q206" s="24">
        <v>0.55965330000000002</v>
      </c>
      <c r="R206" s="24">
        <v>0.5677044</v>
      </c>
      <c r="S206" s="24">
        <v>0.56668810000000003</v>
      </c>
      <c r="T206" s="24">
        <v>0.60125499999999998</v>
      </c>
      <c r="U206" s="24">
        <v>0.68473729999999999</v>
      </c>
      <c r="V206" s="24">
        <v>0.66194260000000005</v>
      </c>
      <c r="W206" s="24">
        <v>0.67330500000000004</v>
      </c>
      <c r="X206" s="24">
        <v>0.80379409999999996</v>
      </c>
      <c r="Y206" s="24">
        <v>0.8365726</v>
      </c>
      <c r="Z206" s="24">
        <v>0.98118819999999995</v>
      </c>
      <c r="AA206" s="24">
        <v>1.0376879999999999</v>
      </c>
      <c r="AB206" s="24">
        <v>0.98977579999999998</v>
      </c>
      <c r="AC206" s="24">
        <v>0.74354160000000002</v>
      </c>
      <c r="AD206" s="24">
        <v>0.72567550000000003</v>
      </c>
      <c r="AE206" s="24">
        <v>-0.1302913</v>
      </c>
      <c r="AF206" s="24">
        <v>-0.1364882</v>
      </c>
      <c r="AG206" s="24">
        <v>-0.1203854</v>
      </c>
      <c r="AH206" s="24">
        <v>-9.0572E-2</v>
      </c>
      <c r="AI206" s="24">
        <v>-9.3538300000000005E-2</v>
      </c>
      <c r="AJ206" s="24">
        <v>-7.9742400000000005E-2</v>
      </c>
      <c r="AK206" s="24">
        <v>-0.1009171</v>
      </c>
      <c r="AL206" s="24">
        <v>-8.8904499999999997E-2</v>
      </c>
      <c r="AM206" s="24">
        <v>-2.3456500000000002E-2</v>
      </c>
      <c r="AN206" s="24">
        <v>-5.6571E-3</v>
      </c>
      <c r="AO206" s="24">
        <v>-3.21737E-2</v>
      </c>
      <c r="AP206" s="24">
        <v>-3.5943500000000003E-2</v>
      </c>
      <c r="AQ206" s="24">
        <v>-4.42853E-2</v>
      </c>
      <c r="AR206" s="24">
        <v>-5.2177800000000003E-2</v>
      </c>
      <c r="AS206" s="24">
        <v>-3.8682999999999999E-3</v>
      </c>
      <c r="AT206" s="24">
        <v>5.5059000000000002E-3</v>
      </c>
      <c r="AU206" s="24">
        <v>-2.90651E-2</v>
      </c>
      <c r="AV206" s="24">
        <v>-8.3127400000000004E-2</v>
      </c>
      <c r="AW206" s="24">
        <v>-9.2273999999999995E-2</v>
      </c>
      <c r="AX206" s="24">
        <v>-0.13488810000000001</v>
      </c>
      <c r="AY206" s="24">
        <v>-0.14762919999999999</v>
      </c>
      <c r="AZ206" s="24">
        <v>-0.118011</v>
      </c>
      <c r="BA206" s="24">
        <v>-0.14007829999999999</v>
      </c>
      <c r="BB206" s="24">
        <v>-0.10704669999999999</v>
      </c>
      <c r="BC206" s="24">
        <v>-8.9985099999999998E-2</v>
      </c>
      <c r="BD206" s="24">
        <v>-9.7933599999999996E-2</v>
      </c>
      <c r="BE206" s="24">
        <v>-8.5625599999999996E-2</v>
      </c>
      <c r="BF206" s="24">
        <v>-5.7364900000000003E-2</v>
      </c>
      <c r="BG206" s="24">
        <v>-6.3179600000000002E-2</v>
      </c>
      <c r="BH206" s="24">
        <v>-4.70036E-2</v>
      </c>
      <c r="BI206" s="24">
        <v>-6.6799700000000004E-2</v>
      </c>
      <c r="BJ206" s="24">
        <v>-5.0233199999999999E-2</v>
      </c>
      <c r="BK206" s="24">
        <v>1.2319399999999999E-2</v>
      </c>
      <c r="BL206" s="24">
        <v>2.5930399999999999E-2</v>
      </c>
      <c r="BM206" s="24">
        <v>8.631E-4</v>
      </c>
      <c r="BN206" s="24">
        <v>-5.4946999999999999E-3</v>
      </c>
      <c r="BO206" s="24">
        <v>-1.48796E-2</v>
      </c>
      <c r="BP206" s="24">
        <v>-1.7386700000000001E-2</v>
      </c>
      <c r="BQ206" s="24">
        <v>2.99315E-2</v>
      </c>
      <c r="BR206" s="24">
        <v>3.6662399999999998E-2</v>
      </c>
      <c r="BS206" s="24">
        <v>2.1442000000000002E-3</v>
      </c>
      <c r="BT206" s="24">
        <v>-3.3365600000000002E-2</v>
      </c>
      <c r="BU206" s="24">
        <v>-3.9303200000000003E-2</v>
      </c>
      <c r="BV206" s="24">
        <v>-7.9084600000000005E-2</v>
      </c>
      <c r="BW206" s="24">
        <v>-0.10533720000000001</v>
      </c>
      <c r="BX206" s="24">
        <v>-7.9247200000000004E-2</v>
      </c>
      <c r="BY206" s="24">
        <v>-9.8942500000000003E-2</v>
      </c>
      <c r="BZ206" s="24">
        <v>-6.7534700000000003E-2</v>
      </c>
      <c r="CA206" s="24">
        <v>-6.2069199999999998E-2</v>
      </c>
      <c r="CB206" s="24">
        <v>-7.1230799999999997E-2</v>
      </c>
      <c r="CC206" s="24">
        <v>-6.1551099999999997E-2</v>
      </c>
      <c r="CD206" s="24">
        <v>-3.4365699999999999E-2</v>
      </c>
      <c r="CE206" s="24">
        <v>-4.2153299999999998E-2</v>
      </c>
      <c r="CF206" s="24">
        <v>-2.4328800000000001E-2</v>
      </c>
      <c r="CG206" s="24">
        <v>-4.317E-2</v>
      </c>
      <c r="CH206" s="24">
        <v>-2.3449500000000002E-2</v>
      </c>
      <c r="CI206" s="24">
        <v>3.7097699999999997E-2</v>
      </c>
      <c r="CJ206" s="24">
        <v>4.7807799999999998E-2</v>
      </c>
      <c r="CK206" s="24">
        <v>2.3744299999999999E-2</v>
      </c>
      <c r="CL206" s="24">
        <v>1.55941E-2</v>
      </c>
      <c r="CM206" s="24">
        <v>5.4868E-3</v>
      </c>
      <c r="CN206" s="24">
        <v>6.7095999999999996E-3</v>
      </c>
      <c r="CO206" s="24">
        <v>5.3341199999999998E-2</v>
      </c>
      <c r="CP206" s="24">
        <v>5.8241300000000003E-2</v>
      </c>
      <c r="CQ206" s="24">
        <v>2.3759599999999999E-2</v>
      </c>
      <c r="CR206" s="24">
        <v>1.0993000000000001E-3</v>
      </c>
      <c r="CS206" s="24">
        <v>-2.6156999999999999E-3</v>
      </c>
      <c r="CT206" s="24">
        <v>-4.0435199999999998E-2</v>
      </c>
      <c r="CU206" s="24">
        <v>-7.6046000000000002E-2</v>
      </c>
      <c r="CV206" s="24">
        <v>-5.2399500000000002E-2</v>
      </c>
      <c r="CW206" s="24">
        <v>-7.0451899999999998E-2</v>
      </c>
      <c r="CX206" s="24">
        <v>-4.0168700000000002E-2</v>
      </c>
      <c r="CY206" s="24">
        <v>-3.4153200000000002E-2</v>
      </c>
      <c r="CZ206" s="24">
        <v>-4.4527999999999998E-2</v>
      </c>
      <c r="DA206" s="24">
        <v>-3.7476599999999999E-2</v>
      </c>
      <c r="DB206" s="24">
        <v>-1.1366599999999999E-2</v>
      </c>
      <c r="DC206" s="24">
        <v>-2.1127E-2</v>
      </c>
      <c r="DD206" s="24">
        <v>-1.6540000000000001E-3</v>
      </c>
      <c r="DE206" s="24">
        <v>-1.9540399999999999E-2</v>
      </c>
      <c r="DF206" s="24">
        <v>3.3341999999999998E-3</v>
      </c>
      <c r="DG206" s="24">
        <v>6.1876E-2</v>
      </c>
      <c r="DH206" s="24">
        <v>6.9685200000000003E-2</v>
      </c>
      <c r="DI206" s="24">
        <v>4.66255E-2</v>
      </c>
      <c r="DJ206" s="24">
        <v>3.6682800000000002E-2</v>
      </c>
      <c r="DK206" s="24">
        <v>2.58531E-2</v>
      </c>
      <c r="DL206" s="24">
        <v>3.0805800000000001E-2</v>
      </c>
      <c r="DM206" s="24">
        <v>7.6750899999999997E-2</v>
      </c>
      <c r="DN206" s="24">
        <v>7.9820199999999994E-2</v>
      </c>
      <c r="DO206" s="24">
        <v>4.5374999999999999E-2</v>
      </c>
      <c r="DP206" s="24">
        <v>3.5564199999999997E-2</v>
      </c>
      <c r="DQ206" s="24">
        <v>3.4071700000000003E-2</v>
      </c>
      <c r="DR206" s="24">
        <v>-1.7857999999999999E-3</v>
      </c>
      <c r="DS206" s="24">
        <v>-4.6754700000000003E-2</v>
      </c>
      <c r="DT206" s="24">
        <v>-2.55517E-2</v>
      </c>
      <c r="DU206" s="24">
        <v>-4.1961400000000003E-2</v>
      </c>
      <c r="DV206" s="24">
        <v>-1.28027E-2</v>
      </c>
      <c r="DW206" s="24">
        <v>6.1529000000000002E-3</v>
      </c>
      <c r="DX206" s="24">
        <v>-5.9734000000000002E-3</v>
      </c>
      <c r="DY206" s="24">
        <v>-2.7168000000000001E-3</v>
      </c>
      <c r="DZ206" s="24">
        <v>2.1840499999999999E-2</v>
      </c>
      <c r="EA206" s="24">
        <v>9.2317000000000007E-3</v>
      </c>
      <c r="EB206" s="24">
        <v>3.1084799999999999E-2</v>
      </c>
      <c r="EC206" s="24">
        <v>1.4577100000000001E-2</v>
      </c>
      <c r="ED206" s="24">
        <v>4.2005599999999997E-2</v>
      </c>
      <c r="EE206" s="24">
        <v>9.76519E-2</v>
      </c>
      <c r="EF206" s="24">
        <v>0.1012726</v>
      </c>
      <c r="EG206" s="24">
        <v>7.9662300000000005E-2</v>
      </c>
      <c r="EH206" s="24">
        <v>6.71316E-2</v>
      </c>
      <c r="EI206" s="24">
        <v>5.52589E-2</v>
      </c>
      <c r="EJ206" s="24">
        <v>6.55969E-2</v>
      </c>
      <c r="EK206" s="24">
        <v>0.1105507</v>
      </c>
      <c r="EL206" s="24">
        <v>0.1109767</v>
      </c>
      <c r="EM206" s="24">
        <v>7.6584299999999994E-2</v>
      </c>
      <c r="EN206" s="24">
        <v>8.5325999999999999E-2</v>
      </c>
      <c r="EO206" s="24">
        <v>8.7042499999999995E-2</v>
      </c>
      <c r="EP206" s="24">
        <v>5.4017700000000002E-2</v>
      </c>
      <c r="EQ206" s="24">
        <v>-4.4628000000000003E-3</v>
      </c>
      <c r="ER206" s="24">
        <v>1.3212099999999999E-2</v>
      </c>
      <c r="ES206" s="24">
        <v>-8.2560000000000001E-4</v>
      </c>
      <c r="ET206" s="24">
        <v>2.6709299999999998E-2</v>
      </c>
      <c r="EU206" s="24">
        <v>56.993510000000001</v>
      </c>
      <c r="EV206" s="24">
        <v>56.129869999999997</v>
      </c>
      <c r="EW206" s="24">
        <v>54.629869999999997</v>
      </c>
      <c r="EX206" s="24">
        <v>54.948050000000002</v>
      </c>
      <c r="EY206" s="24">
        <v>54.441560000000003</v>
      </c>
      <c r="EZ206" s="24">
        <v>53.909089999999999</v>
      </c>
      <c r="FA206" s="24">
        <v>53.025970000000001</v>
      </c>
      <c r="FB206" s="24">
        <v>53.305190000000003</v>
      </c>
      <c r="FC206" s="24">
        <v>58.792209999999997</v>
      </c>
      <c r="FD206" s="24">
        <v>65.474029999999999</v>
      </c>
      <c r="FE206" s="24">
        <v>70.818179999999998</v>
      </c>
      <c r="FF206" s="24">
        <v>75.688310000000001</v>
      </c>
      <c r="FG206" s="24">
        <v>74.824680000000001</v>
      </c>
      <c r="FH206" s="24">
        <v>75.694810000000004</v>
      </c>
      <c r="FI206" s="24">
        <v>78</v>
      </c>
      <c r="FJ206" s="24">
        <v>77.844149999999999</v>
      </c>
      <c r="FK206" s="24">
        <v>77.253249999999994</v>
      </c>
      <c r="FL206" s="24">
        <v>74.948049999999995</v>
      </c>
      <c r="FM206" s="24">
        <v>73.370130000000003</v>
      </c>
      <c r="FN206" s="24">
        <v>68.298699999999997</v>
      </c>
      <c r="FO206" s="24">
        <v>65.5</v>
      </c>
      <c r="FP206" s="24">
        <v>62.896099999999997</v>
      </c>
      <c r="FQ206" s="24">
        <v>60.389609999999998</v>
      </c>
      <c r="FR206" s="24">
        <v>59.688310000000001</v>
      </c>
      <c r="FS206" s="24">
        <v>0.64915529999999999</v>
      </c>
      <c r="FT206" s="24">
        <v>2.5978600000000001E-2</v>
      </c>
      <c r="FU206" s="24">
        <v>5.0941599999999997E-2</v>
      </c>
    </row>
    <row r="207" spans="1:177" x14ac:dyDescent="0.2">
      <c r="A207" s="14" t="s">
        <v>228</v>
      </c>
      <c r="B207" s="14" t="s">
        <v>199</v>
      </c>
      <c r="C207" s="14" t="s">
        <v>224</v>
      </c>
      <c r="D207" s="36" t="s">
        <v>248</v>
      </c>
      <c r="E207" s="25" t="s">
        <v>220</v>
      </c>
      <c r="F207" s="25">
        <v>507</v>
      </c>
      <c r="G207" s="24">
        <v>0.4917511</v>
      </c>
      <c r="H207" s="24">
        <v>0.41045520000000002</v>
      </c>
      <c r="I207" s="24">
        <v>0.3885479</v>
      </c>
      <c r="J207" s="24">
        <v>0.4265079</v>
      </c>
      <c r="K207" s="24">
        <v>0.44101570000000001</v>
      </c>
      <c r="L207" s="24">
        <v>0.47780830000000002</v>
      </c>
      <c r="M207" s="24">
        <v>0.60145749999999998</v>
      </c>
      <c r="N207" s="24">
        <v>0.66348580000000001</v>
      </c>
      <c r="O207" s="24">
        <v>0.7501236</v>
      </c>
      <c r="P207" s="24">
        <v>0.76005710000000004</v>
      </c>
      <c r="Q207" s="24">
        <v>0.58015600000000001</v>
      </c>
      <c r="R207" s="24">
        <v>0.61225719999999995</v>
      </c>
      <c r="S207" s="24">
        <v>0.63629000000000002</v>
      </c>
      <c r="T207" s="24">
        <v>0.70062409999999997</v>
      </c>
      <c r="U207" s="24">
        <v>0.70406480000000005</v>
      </c>
      <c r="V207" s="24">
        <v>0.73059300000000005</v>
      </c>
      <c r="W207" s="24">
        <v>0.72909650000000004</v>
      </c>
      <c r="X207" s="24">
        <v>0.77096759999999998</v>
      </c>
      <c r="Y207" s="24">
        <v>0.79866210000000004</v>
      </c>
      <c r="Z207" s="24">
        <v>0.93166070000000001</v>
      </c>
      <c r="AA207" s="24">
        <v>1.016783</v>
      </c>
      <c r="AB207" s="24">
        <v>0.9612484</v>
      </c>
      <c r="AC207" s="24">
        <v>0.7132117</v>
      </c>
      <c r="AD207" s="24">
        <v>0.74560369999999998</v>
      </c>
      <c r="AE207" s="24">
        <v>-0.22403300000000001</v>
      </c>
      <c r="AF207" s="24">
        <v>-0.2309416</v>
      </c>
      <c r="AG207" s="24">
        <v>-0.18128089999999999</v>
      </c>
      <c r="AH207" s="24">
        <v>-0.13713520000000001</v>
      </c>
      <c r="AI207" s="24">
        <v>-0.13782700000000001</v>
      </c>
      <c r="AJ207" s="24">
        <v>-0.11781030000000001</v>
      </c>
      <c r="AK207" s="24">
        <v>-0.15424060000000001</v>
      </c>
      <c r="AL207" s="24">
        <v>-0.1430834</v>
      </c>
      <c r="AM207" s="24">
        <v>-9.9092200000000005E-2</v>
      </c>
      <c r="AN207" s="24">
        <v>-3.8559000000000003E-2</v>
      </c>
      <c r="AO207" s="24">
        <v>-9.4456999999999999E-2</v>
      </c>
      <c r="AP207" s="24">
        <v>-5.5385900000000002E-2</v>
      </c>
      <c r="AQ207" s="24">
        <v>-4.71402E-2</v>
      </c>
      <c r="AR207" s="24">
        <v>-5.5762899999999997E-2</v>
      </c>
      <c r="AS207" s="24">
        <v>1.8071299999999998E-2</v>
      </c>
      <c r="AT207" s="24">
        <v>3.47318E-2</v>
      </c>
      <c r="AU207" s="24">
        <v>-3.9173399999999997E-2</v>
      </c>
      <c r="AV207" s="24">
        <v>-0.1629948</v>
      </c>
      <c r="AW207" s="24">
        <v>-0.21165519999999999</v>
      </c>
      <c r="AX207" s="24">
        <v>-0.26914490000000002</v>
      </c>
      <c r="AY207" s="24">
        <v>-0.21048749999999999</v>
      </c>
      <c r="AZ207" s="24">
        <v>-0.14618980000000001</v>
      </c>
      <c r="BA207" s="24">
        <v>-0.2043973</v>
      </c>
      <c r="BB207" s="24">
        <v>-0.18782769999999999</v>
      </c>
      <c r="BC207" s="24">
        <v>-0.15025579999999999</v>
      </c>
      <c r="BD207" s="24">
        <v>-0.16194320000000001</v>
      </c>
      <c r="BE207" s="24">
        <v>-0.120268</v>
      </c>
      <c r="BF207" s="24">
        <v>-8.0467300000000005E-2</v>
      </c>
      <c r="BG207" s="24">
        <v>-9.0824100000000005E-2</v>
      </c>
      <c r="BH207" s="24">
        <v>-7.3441099999999995E-2</v>
      </c>
      <c r="BI207" s="24">
        <v>-0.1015761</v>
      </c>
      <c r="BJ207" s="24">
        <v>-7.6591999999999993E-2</v>
      </c>
      <c r="BK207" s="24">
        <v>-4.4848199999999998E-2</v>
      </c>
      <c r="BL207" s="24">
        <v>6.1699999999999995E-5</v>
      </c>
      <c r="BM207" s="24">
        <v>-4.1589599999999997E-2</v>
      </c>
      <c r="BN207" s="24">
        <v>-9.2450999999999992E-3</v>
      </c>
      <c r="BO207" s="24">
        <v>-4.2941999999999998E-3</v>
      </c>
      <c r="BP207" s="24">
        <v>1.4901999999999999E-3</v>
      </c>
      <c r="BQ207" s="24">
        <v>6.83782E-2</v>
      </c>
      <c r="BR207" s="24">
        <v>8.1162499999999999E-2</v>
      </c>
      <c r="BS207" s="24">
        <v>5.7647000000000002E-3</v>
      </c>
      <c r="BT207" s="24">
        <v>-7.3567199999999999E-2</v>
      </c>
      <c r="BU207" s="24">
        <v>-0.11831949999999999</v>
      </c>
      <c r="BV207" s="24">
        <v>-0.17360249999999999</v>
      </c>
      <c r="BW207" s="24">
        <v>-0.1428528</v>
      </c>
      <c r="BX207" s="24">
        <v>-0.10262549999999999</v>
      </c>
      <c r="BY207" s="24">
        <v>-0.149031</v>
      </c>
      <c r="BZ207" s="24">
        <v>-0.12702649999999999</v>
      </c>
      <c r="CA207" s="24">
        <v>-9.9157899999999993E-2</v>
      </c>
      <c r="CB207" s="24">
        <v>-0.1141552</v>
      </c>
      <c r="CC207" s="24">
        <v>-7.8010599999999999E-2</v>
      </c>
      <c r="CD207" s="24">
        <v>-4.1219400000000003E-2</v>
      </c>
      <c r="CE207" s="24">
        <v>-5.8270000000000002E-2</v>
      </c>
      <c r="CF207" s="24">
        <v>-4.2711199999999998E-2</v>
      </c>
      <c r="CG207" s="24">
        <v>-6.5100900000000003E-2</v>
      </c>
      <c r="CH207" s="24">
        <v>-3.05402E-2</v>
      </c>
      <c r="CI207" s="24">
        <v>-7.2789999999999999E-3</v>
      </c>
      <c r="CJ207" s="24">
        <v>2.6810299999999999E-2</v>
      </c>
      <c r="CK207" s="24">
        <v>-4.9737999999999996E-3</v>
      </c>
      <c r="CL207" s="24">
        <v>2.2711800000000001E-2</v>
      </c>
      <c r="CM207" s="24">
        <v>2.5380900000000001E-2</v>
      </c>
      <c r="CN207" s="24">
        <v>4.1143600000000002E-2</v>
      </c>
      <c r="CO207" s="24">
        <v>0.1032207</v>
      </c>
      <c r="CP207" s="24">
        <v>0.1133203</v>
      </c>
      <c r="CQ207" s="24">
        <v>3.6888700000000003E-2</v>
      </c>
      <c r="CR207" s="24">
        <v>-1.1629799999999999E-2</v>
      </c>
      <c r="CS207" s="24">
        <v>-5.3675500000000001E-2</v>
      </c>
      <c r="CT207" s="24">
        <v>-0.1074302</v>
      </c>
      <c r="CU207" s="24">
        <v>-9.60091E-2</v>
      </c>
      <c r="CV207" s="24">
        <v>-7.2452900000000001E-2</v>
      </c>
      <c r="CW207" s="24">
        <v>-0.1106844</v>
      </c>
      <c r="CX207" s="24">
        <v>-8.49158E-2</v>
      </c>
      <c r="CY207" s="24">
        <v>-4.8060100000000001E-2</v>
      </c>
      <c r="CZ207" s="24">
        <v>-6.6367099999999998E-2</v>
      </c>
      <c r="DA207" s="24">
        <v>-3.5753199999999999E-2</v>
      </c>
      <c r="DB207" s="24">
        <v>-1.9713999999999999E-3</v>
      </c>
      <c r="DC207" s="24">
        <v>-2.5715999999999999E-2</v>
      </c>
      <c r="DD207" s="24">
        <v>-1.19813E-2</v>
      </c>
      <c r="DE207" s="24">
        <v>-2.86257E-2</v>
      </c>
      <c r="DF207" s="24">
        <v>1.5511499999999999E-2</v>
      </c>
      <c r="DG207" s="24">
        <v>3.02902E-2</v>
      </c>
      <c r="DH207" s="24">
        <v>5.3559000000000002E-2</v>
      </c>
      <c r="DI207" s="24">
        <v>3.1642000000000003E-2</v>
      </c>
      <c r="DJ207" s="24">
        <v>5.4668799999999997E-2</v>
      </c>
      <c r="DK207" s="24">
        <v>5.5056000000000001E-2</v>
      </c>
      <c r="DL207" s="24">
        <v>8.0796999999999994E-2</v>
      </c>
      <c r="DM207" s="24">
        <v>0.1380632</v>
      </c>
      <c r="DN207" s="24">
        <v>0.1454781</v>
      </c>
      <c r="DO207" s="24">
        <v>6.8012600000000006E-2</v>
      </c>
      <c r="DP207" s="24">
        <v>5.0307499999999998E-2</v>
      </c>
      <c r="DQ207" s="24">
        <v>1.0968500000000001E-2</v>
      </c>
      <c r="DR207" s="24">
        <v>-4.12579E-2</v>
      </c>
      <c r="DS207" s="24">
        <v>-4.9165500000000001E-2</v>
      </c>
      <c r="DT207" s="24">
        <v>-4.22803E-2</v>
      </c>
      <c r="DU207" s="24">
        <v>-7.2337799999999994E-2</v>
      </c>
      <c r="DV207" s="24">
        <v>-4.2805000000000003E-2</v>
      </c>
      <c r="DW207" s="24">
        <v>2.57171E-2</v>
      </c>
      <c r="DX207" s="24">
        <v>2.6313E-3</v>
      </c>
      <c r="DY207" s="24">
        <v>2.5259799999999999E-2</v>
      </c>
      <c r="DZ207" s="24">
        <v>5.4696500000000002E-2</v>
      </c>
      <c r="EA207" s="24">
        <v>2.1287E-2</v>
      </c>
      <c r="EB207" s="24">
        <v>3.2387800000000001E-2</v>
      </c>
      <c r="EC207" s="24">
        <v>2.4038799999999999E-2</v>
      </c>
      <c r="ED207" s="24">
        <v>8.2002900000000004E-2</v>
      </c>
      <c r="EE207" s="24">
        <v>8.4534100000000001E-2</v>
      </c>
      <c r="EF207" s="24">
        <v>9.2179700000000003E-2</v>
      </c>
      <c r="EG207" s="24">
        <v>8.4509399999999998E-2</v>
      </c>
      <c r="EH207" s="24">
        <v>0.1008095</v>
      </c>
      <c r="EI207" s="24">
        <v>9.7902100000000006E-2</v>
      </c>
      <c r="EJ207" s="24">
        <v>0.13805010000000001</v>
      </c>
      <c r="EK207" s="24">
        <v>0.18837010000000001</v>
      </c>
      <c r="EL207" s="24">
        <v>0.19190869999999999</v>
      </c>
      <c r="EM207" s="24">
        <v>0.1129507</v>
      </c>
      <c r="EN207" s="24">
        <v>0.1397352</v>
      </c>
      <c r="EO207" s="24">
        <v>0.1043041</v>
      </c>
      <c r="EP207" s="24">
        <v>5.4284399999999997E-2</v>
      </c>
      <c r="EQ207" s="24">
        <v>1.8469300000000001E-2</v>
      </c>
      <c r="ER207" s="24">
        <v>1.284E-3</v>
      </c>
      <c r="ES207" s="24">
        <v>-1.69715E-2</v>
      </c>
      <c r="ET207" s="24">
        <v>1.79962E-2</v>
      </c>
      <c r="EU207" s="24">
        <v>58.233759999999997</v>
      </c>
      <c r="EV207" s="24">
        <v>57.623370000000001</v>
      </c>
      <c r="EW207" s="24">
        <v>55.857140000000001</v>
      </c>
      <c r="EX207" s="24">
        <v>56.545459999999999</v>
      </c>
      <c r="EY207" s="24">
        <v>55.415579999999999</v>
      </c>
      <c r="EZ207" s="24">
        <v>55.428570000000001</v>
      </c>
      <c r="FA207" s="24">
        <v>53.649349999999998</v>
      </c>
      <c r="FB207" s="24">
        <v>54.987009999999998</v>
      </c>
      <c r="FC207" s="24">
        <v>60.181820000000002</v>
      </c>
      <c r="FD207" s="24">
        <v>65.922079999999994</v>
      </c>
      <c r="FE207" s="24">
        <v>70.766239999999996</v>
      </c>
      <c r="FF207" s="24">
        <v>75.584419999999994</v>
      </c>
      <c r="FG207" s="24">
        <v>73.623369999999994</v>
      </c>
      <c r="FH207" s="24">
        <v>74.493510000000001</v>
      </c>
      <c r="FI207" s="24">
        <v>77.363640000000004</v>
      </c>
      <c r="FJ207" s="24">
        <v>77.051950000000005</v>
      </c>
      <c r="FK207" s="24">
        <v>75.909090000000006</v>
      </c>
      <c r="FL207" s="24">
        <v>74.207790000000003</v>
      </c>
      <c r="FM207" s="24">
        <v>72.753249999999994</v>
      </c>
      <c r="FN207" s="24">
        <v>68.038960000000003</v>
      </c>
      <c r="FO207" s="24">
        <v>65.246750000000006</v>
      </c>
      <c r="FP207" s="24">
        <v>62.649349999999998</v>
      </c>
      <c r="FQ207" s="24">
        <v>61.129869999999997</v>
      </c>
      <c r="FR207" s="24">
        <v>60.545459999999999</v>
      </c>
      <c r="FS207" s="24">
        <v>1.089046</v>
      </c>
      <c r="FT207" s="24">
        <v>3.8330000000000003E-2</v>
      </c>
      <c r="FU207" s="24">
        <v>9.2660699999999999E-2</v>
      </c>
    </row>
    <row r="208" spans="1:177" x14ac:dyDescent="0.2">
      <c r="A208" s="14" t="s">
        <v>228</v>
      </c>
      <c r="B208" s="14" t="s">
        <v>199</v>
      </c>
      <c r="C208" s="14" t="s">
        <v>224</v>
      </c>
      <c r="D208" s="36" t="s">
        <v>248</v>
      </c>
      <c r="E208" s="25" t="s">
        <v>221</v>
      </c>
      <c r="F208" s="25">
        <v>390</v>
      </c>
      <c r="G208" s="24">
        <v>0.55785439999999997</v>
      </c>
      <c r="H208" s="24">
        <v>0.51955070000000003</v>
      </c>
      <c r="I208" s="24">
        <v>0.42260029999999998</v>
      </c>
      <c r="J208" s="24">
        <v>0.43230560000000001</v>
      </c>
      <c r="K208" s="24">
        <v>0.45335490000000001</v>
      </c>
      <c r="L208" s="24">
        <v>0.49596760000000001</v>
      </c>
      <c r="M208" s="24">
        <v>0.62591830000000004</v>
      </c>
      <c r="N208" s="24">
        <v>0.58114560000000004</v>
      </c>
      <c r="O208" s="24">
        <v>0.64385150000000002</v>
      </c>
      <c r="P208" s="24">
        <v>0.58467429999999998</v>
      </c>
      <c r="Q208" s="24">
        <v>0.54032400000000003</v>
      </c>
      <c r="R208" s="24">
        <v>0.51962050000000004</v>
      </c>
      <c r="S208" s="24">
        <v>0.49254100000000001</v>
      </c>
      <c r="T208" s="24">
        <v>0.49817729999999999</v>
      </c>
      <c r="U208" s="24">
        <v>0.64850799999999997</v>
      </c>
      <c r="V208" s="24">
        <v>0.59154530000000005</v>
      </c>
      <c r="W208" s="24">
        <v>0.61324100000000004</v>
      </c>
      <c r="X208" s="24">
        <v>0.83201290000000006</v>
      </c>
      <c r="Y208" s="24">
        <v>0.87972150000000005</v>
      </c>
      <c r="Z208" s="24">
        <v>1.0364249999999999</v>
      </c>
      <c r="AA208" s="24">
        <v>1.061545</v>
      </c>
      <c r="AB208" s="24">
        <v>1.0201640000000001</v>
      </c>
      <c r="AC208" s="24">
        <v>0.77927369999999996</v>
      </c>
      <c r="AD208" s="24">
        <v>0.70545570000000002</v>
      </c>
      <c r="AE208" s="24">
        <v>-7.0190600000000006E-2</v>
      </c>
      <c r="AF208" s="24">
        <v>-6.8701100000000001E-2</v>
      </c>
      <c r="AG208" s="24">
        <v>-9.5597000000000001E-2</v>
      </c>
      <c r="AH208" s="24">
        <v>-8.6252499999999996E-2</v>
      </c>
      <c r="AI208" s="24">
        <v>-9.0337500000000001E-2</v>
      </c>
      <c r="AJ208" s="24">
        <v>-8.8443300000000002E-2</v>
      </c>
      <c r="AK208" s="24">
        <v>-9.2807700000000007E-2</v>
      </c>
      <c r="AL208" s="24">
        <v>-8.5578199999999993E-2</v>
      </c>
      <c r="AM208" s="24">
        <v>5.9033999999999996E-3</v>
      </c>
      <c r="AN208" s="24">
        <v>-2.0518700000000001E-2</v>
      </c>
      <c r="AO208" s="24">
        <v>-1.1224E-2</v>
      </c>
      <c r="AP208" s="24">
        <v>-6.1441999999999997E-2</v>
      </c>
      <c r="AQ208" s="24">
        <v>-8.6237999999999995E-2</v>
      </c>
      <c r="AR208" s="24">
        <v>-9.7620700000000005E-2</v>
      </c>
      <c r="AS208" s="24">
        <v>-9.0076400000000001E-2</v>
      </c>
      <c r="AT208" s="24">
        <v>-6.8926299999999996E-2</v>
      </c>
      <c r="AU208" s="24">
        <v>-6.8820599999999996E-2</v>
      </c>
      <c r="AV208" s="24">
        <v>-6.4623899999999998E-2</v>
      </c>
      <c r="AW208" s="24">
        <v>-2.9793099999999999E-2</v>
      </c>
      <c r="AX208" s="24">
        <v>-6.5755999999999995E-2</v>
      </c>
      <c r="AY208" s="24">
        <v>-0.13932449999999999</v>
      </c>
      <c r="AZ208" s="24">
        <v>-0.13955049999999999</v>
      </c>
      <c r="BA208" s="24">
        <v>-0.1283214</v>
      </c>
      <c r="BB208" s="24">
        <v>-8.0966899999999994E-2</v>
      </c>
      <c r="BC208" s="24">
        <v>-3.8352499999999998E-2</v>
      </c>
      <c r="BD208" s="24">
        <v>-3.5398100000000002E-2</v>
      </c>
      <c r="BE208" s="24">
        <v>-6.4819799999999997E-2</v>
      </c>
      <c r="BF208" s="24">
        <v>-5.2116299999999997E-2</v>
      </c>
      <c r="BG208" s="24">
        <v>-5.1786800000000001E-2</v>
      </c>
      <c r="BH208" s="24">
        <v>-3.8457600000000002E-2</v>
      </c>
      <c r="BI208" s="24">
        <v>-4.9403200000000001E-2</v>
      </c>
      <c r="BJ208" s="24">
        <v>-4.57353E-2</v>
      </c>
      <c r="BK208" s="24">
        <v>5.1687200000000003E-2</v>
      </c>
      <c r="BL208" s="24">
        <v>2.90084E-2</v>
      </c>
      <c r="BM208" s="24">
        <v>2.7095600000000001E-2</v>
      </c>
      <c r="BN208" s="24">
        <v>-2.2219900000000001E-2</v>
      </c>
      <c r="BO208" s="24">
        <v>-4.6485199999999997E-2</v>
      </c>
      <c r="BP208" s="24">
        <v>-5.8516499999999999E-2</v>
      </c>
      <c r="BQ208" s="24">
        <v>-4.4798999999999999E-2</v>
      </c>
      <c r="BR208" s="24">
        <v>-2.7367800000000001E-2</v>
      </c>
      <c r="BS208" s="24">
        <v>-2.4404599999999999E-2</v>
      </c>
      <c r="BT208" s="24">
        <v>-2.0995900000000001E-2</v>
      </c>
      <c r="BU208" s="24">
        <v>1.9525000000000001E-2</v>
      </c>
      <c r="BV208" s="24">
        <v>-7.842E-3</v>
      </c>
      <c r="BW208" s="24">
        <v>-8.8400500000000007E-2</v>
      </c>
      <c r="BX208" s="24">
        <v>-7.5113799999999994E-2</v>
      </c>
      <c r="BY208" s="24">
        <v>-6.7170300000000002E-2</v>
      </c>
      <c r="BZ208" s="24">
        <v>-3.0598299999999998E-2</v>
      </c>
      <c r="CA208" s="24">
        <v>-1.63015E-2</v>
      </c>
      <c r="CB208" s="24">
        <v>-1.23324E-2</v>
      </c>
      <c r="CC208" s="24">
        <v>-4.3503600000000003E-2</v>
      </c>
      <c r="CD208" s="24">
        <v>-2.8473600000000002E-2</v>
      </c>
      <c r="CE208" s="24">
        <v>-2.50867E-2</v>
      </c>
      <c r="CF208" s="24">
        <v>-3.8376E-3</v>
      </c>
      <c r="CG208" s="24">
        <v>-1.9341400000000002E-2</v>
      </c>
      <c r="CH208" s="24">
        <v>-1.8140099999999999E-2</v>
      </c>
      <c r="CI208" s="24">
        <v>8.3396899999999996E-2</v>
      </c>
      <c r="CJ208" s="24">
        <v>6.3310699999999998E-2</v>
      </c>
      <c r="CK208" s="24">
        <v>5.3635700000000001E-2</v>
      </c>
      <c r="CL208" s="24">
        <v>4.9452000000000003E-3</v>
      </c>
      <c r="CM208" s="24">
        <v>-1.8952500000000001E-2</v>
      </c>
      <c r="CN208" s="24">
        <v>-3.1433000000000003E-2</v>
      </c>
      <c r="CO208" s="24">
        <v>-1.3440000000000001E-2</v>
      </c>
      <c r="CP208" s="24">
        <v>1.4154E-3</v>
      </c>
      <c r="CQ208" s="24">
        <v>6.3578000000000003E-3</v>
      </c>
      <c r="CR208" s="24">
        <v>9.2207000000000001E-3</v>
      </c>
      <c r="CS208" s="24">
        <v>5.3682500000000001E-2</v>
      </c>
      <c r="CT208" s="24">
        <v>3.2268999999999999E-2</v>
      </c>
      <c r="CU208" s="24">
        <v>-5.31306E-2</v>
      </c>
      <c r="CV208" s="24">
        <v>-3.04852E-2</v>
      </c>
      <c r="CW208" s="24">
        <v>-2.4817200000000001E-2</v>
      </c>
      <c r="CX208" s="24">
        <v>4.2868999999999997E-3</v>
      </c>
      <c r="CY208" s="24">
        <v>5.7495999999999997E-3</v>
      </c>
      <c r="CZ208" s="24">
        <v>1.07332E-2</v>
      </c>
      <c r="DA208" s="24">
        <v>-2.2187399999999999E-2</v>
      </c>
      <c r="DB208" s="24">
        <v>-4.8309E-3</v>
      </c>
      <c r="DC208" s="24">
        <v>1.6134000000000001E-3</v>
      </c>
      <c r="DD208" s="24">
        <v>3.0782400000000001E-2</v>
      </c>
      <c r="DE208" s="24">
        <v>1.07204E-2</v>
      </c>
      <c r="DF208" s="24">
        <v>9.4549999999999999E-3</v>
      </c>
      <c r="DG208" s="24">
        <v>0.1151066</v>
      </c>
      <c r="DH208" s="24">
        <v>9.7613000000000005E-2</v>
      </c>
      <c r="DI208" s="24">
        <v>8.0175800000000005E-2</v>
      </c>
      <c r="DJ208" s="24">
        <v>3.2110199999999998E-2</v>
      </c>
      <c r="DK208" s="24">
        <v>8.5801000000000002E-3</v>
      </c>
      <c r="DL208" s="24">
        <v>-4.3496000000000003E-3</v>
      </c>
      <c r="DM208" s="24">
        <v>1.7919000000000001E-2</v>
      </c>
      <c r="DN208" s="24">
        <v>3.0198699999999998E-2</v>
      </c>
      <c r="DO208" s="24">
        <v>3.7120300000000002E-2</v>
      </c>
      <c r="DP208" s="24">
        <v>3.9437199999999999E-2</v>
      </c>
      <c r="DQ208" s="24">
        <v>8.7840000000000001E-2</v>
      </c>
      <c r="DR208" s="24">
        <v>7.238E-2</v>
      </c>
      <c r="DS208" s="24">
        <v>-1.78608E-2</v>
      </c>
      <c r="DT208" s="24">
        <v>1.41435E-2</v>
      </c>
      <c r="DU208" s="24">
        <v>1.75359E-2</v>
      </c>
      <c r="DV208" s="24">
        <v>3.9171999999999998E-2</v>
      </c>
      <c r="DW208" s="24">
        <v>3.7587700000000002E-2</v>
      </c>
      <c r="DX208" s="24">
        <v>4.40363E-2</v>
      </c>
      <c r="DY208" s="24">
        <v>8.5897999999999999E-3</v>
      </c>
      <c r="DZ208" s="24">
        <v>2.9305399999999999E-2</v>
      </c>
      <c r="EA208" s="24">
        <v>4.0164199999999997E-2</v>
      </c>
      <c r="EB208" s="24">
        <v>8.0768099999999995E-2</v>
      </c>
      <c r="EC208" s="24">
        <v>5.4124899999999997E-2</v>
      </c>
      <c r="ED208" s="24">
        <v>4.9298000000000002E-2</v>
      </c>
      <c r="EE208" s="24">
        <v>0.16089049999999999</v>
      </c>
      <c r="EF208" s="24">
        <v>0.1471401</v>
      </c>
      <c r="EG208" s="24">
        <v>0.1184955</v>
      </c>
      <c r="EH208" s="24">
        <v>7.1332300000000001E-2</v>
      </c>
      <c r="EI208" s="24">
        <v>4.8332899999999998E-2</v>
      </c>
      <c r="EJ208" s="24">
        <v>3.4754599999999997E-2</v>
      </c>
      <c r="EK208" s="24">
        <v>6.31964E-2</v>
      </c>
      <c r="EL208" s="24">
        <v>7.1757199999999993E-2</v>
      </c>
      <c r="EM208" s="24">
        <v>8.1536300000000006E-2</v>
      </c>
      <c r="EN208" s="24">
        <v>8.3065200000000006E-2</v>
      </c>
      <c r="EO208" s="24">
        <v>0.13715810000000001</v>
      </c>
      <c r="EP208" s="24">
        <v>0.13029399999999999</v>
      </c>
      <c r="EQ208" s="24">
        <v>3.3063299999999997E-2</v>
      </c>
      <c r="ER208" s="24">
        <v>7.8580200000000003E-2</v>
      </c>
      <c r="ES208" s="24">
        <v>7.8687000000000007E-2</v>
      </c>
      <c r="ET208" s="24">
        <v>8.9540599999999998E-2</v>
      </c>
      <c r="EU208" s="24">
        <v>55.753250000000001</v>
      </c>
      <c r="EV208" s="24">
        <v>54.636360000000003</v>
      </c>
      <c r="EW208" s="24">
        <v>53.4026</v>
      </c>
      <c r="EX208" s="24">
        <v>53.350650000000002</v>
      </c>
      <c r="EY208" s="24">
        <v>53.467529999999996</v>
      </c>
      <c r="EZ208" s="24">
        <v>52.389609999999998</v>
      </c>
      <c r="FA208" s="24">
        <v>52.4026</v>
      </c>
      <c r="FB208" s="24">
        <v>51.623370000000001</v>
      </c>
      <c r="FC208" s="24">
        <v>57.4026</v>
      </c>
      <c r="FD208" s="24">
        <v>65.025970000000001</v>
      </c>
      <c r="FE208" s="24">
        <v>70.870130000000003</v>
      </c>
      <c r="FF208" s="24">
        <v>75.792209999999997</v>
      </c>
      <c r="FG208" s="24">
        <v>76.025970000000001</v>
      </c>
      <c r="FH208" s="24">
        <v>76.896100000000004</v>
      </c>
      <c r="FI208" s="24">
        <v>78.636359999999996</v>
      </c>
      <c r="FJ208" s="24">
        <v>78.636359999999996</v>
      </c>
      <c r="FK208" s="24">
        <v>78.597399999999993</v>
      </c>
      <c r="FL208" s="24">
        <v>75.688310000000001</v>
      </c>
      <c r="FM208" s="24">
        <v>73.987009999999998</v>
      </c>
      <c r="FN208" s="24">
        <v>68.558440000000004</v>
      </c>
      <c r="FO208" s="24">
        <v>65.753249999999994</v>
      </c>
      <c r="FP208" s="24">
        <v>63.142859999999999</v>
      </c>
      <c r="FQ208" s="24">
        <v>59.649349999999998</v>
      </c>
      <c r="FR208" s="24">
        <v>58.83117</v>
      </c>
      <c r="FS208" s="24">
        <v>0.68571510000000002</v>
      </c>
      <c r="FT208" s="24">
        <v>3.43047E-2</v>
      </c>
      <c r="FU208" s="24">
        <v>4.1796E-2</v>
      </c>
    </row>
    <row r="209" spans="1:177" x14ac:dyDescent="0.2">
      <c r="A209" s="14" t="s">
        <v>228</v>
      </c>
      <c r="B209" s="14" t="s">
        <v>199</v>
      </c>
      <c r="C209" s="14" t="s">
        <v>224</v>
      </c>
      <c r="D209" s="36" t="s">
        <v>249</v>
      </c>
      <c r="E209" s="25" t="s">
        <v>219</v>
      </c>
      <c r="F209" s="25">
        <v>1412</v>
      </c>
      <c r="G209" s="24">
        <v>1.102535</v>
      </c>
      <c r="H209" s="24">
        <v>1.0266010000000001</v>
      </c>
      <c r="I209" s="24">
        <v>0.93557880000000004</v>
      </c>
      <c r="J209" s="24">
        <v>0.86718119999999999</v>
      </c>
      <c r="K209" s="24">
        <v>0.78932190000000002</v>
      </c>
      <c r="L209" s="24">
        <v>0.72731009999999996</v>
      </c>
      <c r="M209" s="24">
        <v>0.74423930000000005</v>
      </c>
      <c r="N209" s="24">
        <v>0.80513650000000003</v>
      </c>
      <c r="O209" s="24">
        <v>0.79258499999999998</v>
      </c>
      <c r="P209" s="24">
        <v>0.79483539999999997</v>
      </c>
      <c r="Q209" s="24">
        <v>0.96848279999999998</v>
      </c>
      <c r="R209" s="24">
        <v>1.10775</v>
      </c>
      <c r="S209" s="24">
        <v>1.2344949999999999</v>
      </c>
      <c r="T209" s="24">
        <v>1.2597039999999999</v>
      </c>
      <c r="U209" s="24">
        <v>1.422186</v>
      </c>
      <c r="V209" s="24">
        <v>1.6622760000000001</v>
      </c>
      <c r="W209" s="24">
        <v>1.780734</v>
      </c>
      <c r="X209" s="24">
        <v>1.703462</v>
      </c>
      <c r="Y209" s="24">
        <v>1.7854859999999999</v>
      </c>
      <c r="Z209" s="24">
        <v>1.828144</v>
      </c>
      <c r="AA209" s="24">
        <v>1.8638159999999999</v>
      </c>
      <c r="AB209" s="24">
        <v>1.6848240000000001</v>
      </c>
      <c r="AC209" s="24">
        <v>1.4872019999999999</v>
      </c>
      <c r="AD209" s="24">
        <v>1.3128839999999999</v>
      </c>
      <c r="AE209" s="24">
        <v>-0.15401090000000001</v>
      </c>
      <c r="AF209" s="24">
        <v>-0.1857558</v>
      </c>
      <c r="AG209" s="24">
        <v>-0.1315354</v>
      </c>
      <c r="AH209" s="24">
        <v>-0.1564701</v>
      </c>
      <c r="AI209" s="24">
        <v>-0.1463738</v>
      </c>
      <c r="AJ209" s="24">
        <v>-0.1295222</v>
      </c>
      <c r="AK209" s="24">
        <v>-0.13472970000000001</v>
      </c>
      <c r="AL209" s="24">
        <v>-5.4927799999999999E-2</v>
      </c>
      <c r="AM209" s="24">
        <v>-0.1067198</v>
      </c>
      <c r="AN209" s="24">
        <v>-5.1290099999999998E-2</v>
      </c>
      <c r="AO209" s="24">
        <v>-1.2533799999999999E-2</v>
      </c>
      <c r="AP209" s="24">
        <v>4.8709200000000001E-2</v>
      </c>
      <c r="AQ209" s="24">
        <v>8.7252399999999994E-2</v>
      </c>
      <c r="AR209" s="24">
        <v>4.5675100000000003E-2</v>
      </c>
      <c r="AS209" s="24">
        <v>9.9391800000000002E-2</v>
      </c>
      <c r="AT209" s="24">
        <v>0.1241067</v>
      </c>
      <c r="AU209" s="24">
        <v>0.116479</v>
      </c>
      <c r="AV209" s="24">
        <v>1.9696399999999999E-2</v>
      </c>
      <c r="AW209" s="24">
        <v>-2.2992200000000001E-2</v>
      </c>
      <c r="AX209" s="24">
        <v>-2.8792000000000002E-3</v>
      </c>
      <c r="AY209" s="24">
        <v>1.1639999999999999E-2</v>
      </c>
      <c r="AZ209" s="24">
        <v>-8.4536000000000004E-3</v>
      </c>
      <c r="BA209" s="24">
        <v>2.40246E-2</v>
      </c>
      <c r="BB209" s="24">
        <v>-3.2782899999999997E-2</v>
      </c>
      <c r="BC209" s="24">
        <v>-0.1110884</v>
      </c>
      <c r="BD209" s="24">
        <v>-0.1411135</v>
      </c>
      <c r="BE209" s="24">
        <v>-9.1394199999999995E-2</v>
      </c>
      <c r="BF209" s="24">
        <v>-0.1187665</v>
      </c>
      <c r="BG209" s="24">
        <v>-0.11142829999999999</v>
      </c>
      <c r="BH209" s="24">
        <v>-9.7560999999999995E-2</v>
      </c>
      <c r="BI209" s="24">
        <v>-0.102877</v>
      </c>
      <c r="BJ209" s="24">
        <v>-2.0289999999999999E-2</v>
      </c>
      <c r="BK209" s="24">
        <v>-6.9658300000000006E-2</v>
      </c>
      <c r="BL209" s="24">
        <v>-1.50461E-2</v>
      </c>
      <c r="BM209" s="24">
        <v>2.7007900000000001E-2</v>
      </c>
      <c r="BN209" s="24">
        <v>8.9237700000000003E-2</v>
      </c>
      <c r="BO209" s="24">
        <v>0.13029289999999999</v>
      </c>
      <c r="BP209" s="24">
        <v>9.4258999999999996E-2</v>
      </c>
      <c r="BQ209" s="24">
        <v>0.15065770000000001</v>
      </c>
      <c r="BR209" s="24">
        <v>0.17657339999999999</v>
      </c>
      <c r="BS209" s="24">
        <v>0.17159430000000001</v>
      </c>
      <c r="BT209" s="24">
        <v>8.0528699999999995E-2</v>
      </c>
      <c r="BU209" s="24">
        <v>4.0787700000000003E-2</v>
      </c>
      <c r="BV209" s="24">
        <v>5.6169799999999999E-2</v>
      </c>
      <c r="BW209" s="24">
        <v>6.7795400000000006E-2</v>
      </c>
      <c r="BX209" s="24">
        <v>4.5219099999999998E-2</v>
      </c>
      <c r="BY209" s="24">
        <v>7.3150400000000004E-2</v>
      </c>
      <c r="BZ209" s="24">
        <v>1.2933500000000001E-2</v>
      </c>
      <c r="CA209" s="24">
        <v>-8.1360299999999997E-2</v>
      </c>
      <c r="CB209" s="24">
        <v>-0.1101943</v>
      </c>
      <c r="CC209" s="24">
        <v>-6.3592499999999996E-2</v>
      </c>
      <c r="CD209" s="24">
        <v>-9.2652999999999999E-2</v>
      </c>
      <c r="CE209" s="24">
        <v>-8.72251E-2</v>
      </c>
      <c r="CF209" s="24">
        <v>-7.5424699999999997E-2</v>
      </c>
      <c r="CG209" s="24">
        <v>-8.0815999999999999E-2</v>
      </c>
      <c r="CH209" s="24">
        <v>3.7000000000000002E-3</v>
      </c>
      <c r="CI209" s="24">
        <v>-4.3989599999999997E-2</v>
      </c>
      <c r="CJ209" s="24">
        <v>1.00564E-2</v>
      </c>
      <c r="CK209" s="24">
        <v>5.4394400000000002E-2</v>
      </c>
      <c r="CL209" s="24">
        <v>0.1173076</v>
      </c>
      <c r="CM209" s="24">
        <v>0.16010260000000001</v>
      </c>
      <c r="CN209" s="24">
        <v>0.12790799999999999</v>
      </c>
      <c r="CO209" s="24">
        <v>0.1861643</v>
      </c>
      <c r="CP209" s="24">
        <v>0.21291160000000001</v>
      </c>
      <c r="CQ209" s="24">
        <v>0.20976700000000001</v>
      </c>
      <c r="CR209" s="24">
        <v>0.12266100000000001</v>
      </c>
      <c r="CS209" s="24">
        <v>8.4961400000000006E-2</v>
      </c>
      <c r="CT209" s="24">
        <v>9.7067000000000001E-2</v>
      </c>
      <c r="CU209" s="24">
        <v>0.10668850000000001</v>
      </c>
      <c r="CV209" s="24">
        <v>8.2392699999999999E-2</v>
      </c>
      <c r="CW209" s="24">
        <v>0.1071748</v>
      </c>
      <c r="CX209" s="24">
        <v>4.45966E-2</v>
      </c>
      <c r="CY209" s="24">
        <v>-5.1632299999999999E-2</v>
      </c>
      <c r="CZ209" s="24">
        <v>-7.9275200000000004E-2</v>
      </c>
      <c r="DA209" s="24">
        <v>-3.5790799999999998E-2</v>
      </c>
      <c r="DB209" s="24">
        <v>-6.6539600000000004E-2</v>
      </c>
      <c r="DC209" s="24">
        <v>-6.3021900000000006E-2</v>
      </c>
      <c r="DD209" s="24">
        <v>-5.3288500000000003E-2</v>
      </c>
      <c r="DE209" s="24">
        <v>-5.8754899999999999E-2</v>
      </c>
      <c r="DF209" s="24">
        <v>2.7690099999999999E-2</v>
      </c>
      <c r="DG209" s="24">
        <v>-1.8320900000000001E-2</v>
      </c>
      <c r="DH209" s="24">
        <v>3.51589E-2</v>
      </c>
      <c r="DI209" s="24">
        <v>8.1780900000000004E-2</v>
      </c>
      <c r="DJ209" s="24">
        <v>0.14537749999999999</v>
      </c>
      <c r="DK209" s="24">
        <v>0.18991230000000001</v>
      </c>
      <c r="DL209" s="24">
        <v>0.16155700000000001</v>
      </c>
      <c r="DM209" s="24">
        <v>0.2216708</v>
      </c>
      <c r="DN209" s="24">
        <v>0.2492499</v>
      </c>
      <c r="DO209" s="24">
        <v>0.24793970000000001</v>
      </c>
      <c r="DP209" s="24">
        <v>0.1647933</v>
      </c>
      <c r="DQ209" s="24">
        <v>0.12913520000000001</v>
      </c>
      <c r="DR209" s="24">
        <v>0.13796420000000001</v>
      </c>
      <c r="DS209" s="24">
        <v>0.14558160000000001</v>
      </c>
      <c r="DT209" s="24">
        <v>0.1195663</v>
      </c>
      <c r="DU209" s="24">
        <v>0.14119909999999999</v>
      </c>
      <c r="DV209" s="24">
        <v>7.6259599999999997E-2</v>
      </c>
      <c r="DW209" s="24">
        <v>-8.7098000000000002E-3</v>
      </c>
      <c r="DX209" s="24">
        <v>-3.4632900000000001E-2</v>
      </c>
      <c r="DY209" s="24">
        <v>4.3503999999999999E-3</v>
      </c>
      <c r="DZ209" s="24">
        <v>-2.8835900000000001E-2</v>
      </c>
      <c r="EA209" s="24">
        <v>-2.8076299999999998E-2</v>
      </c>
      <c r="EB209" s="24">
        <v>-2.1327200000000001E-2</v>
      </c>
      <c r="EC209" s="24">
        <v>-2.6902200000000001E-2</v>
      </c>
      <c r="ED209" s="24">
        <v>6.2327899999999999E-2</v>
      </c>
      <c r="EE209" s="24">
        <v>1.87406E-2</v>
      </c>
      <c r="EF209" s="24">
        <v>7.1402900000000005E-2</v>
      </c>
      <c r="EG209" s="24">
        <v>0.1213226</v>
      </c>
      <c r="EH209" s="24">
        <v>0.18590599999999999</v>
      </c>
      <c r="EI209" s="24">
        <v>0.23295279999999999</v>
      </c>
      <c r="EJ209" s="24">
        <v>0.21014089999999999</v>
      </c>
      <c r="EK209" s="24">
        <v>0.27293669999999998</v>
      </c>
      <c r="EL209" s="24">
        <v>0.3017165</v>
      </c>
      <c r="EM209" s="24">
        <v>0.30305500000000002</v>
      </c>
      <c r="EN209" s="24">
        <v>0.22562560000000001</v>
      </c>
      <c r="EO209" s="24">
        <v>0.19291510000000001</v>
      </c>
      <c r="EP209" s="24">
        <v>0.1970132</v>
      </c>
      <c r="EQ209" s="24">
        <v>0.201737</v>
      </c>
      <c r="ER209" s="24">
        <v>0.173239</v>
      </c>
      <c r="ES209" s="24">
        <v>0.19032489999999999</v>
      </c>
      <c r="ET209" s="24">
        <v>0.121976</v>
      </c>
      <c r="EU209" s="24">
        <v>73.038669999999996</v>
      </c>
      <c r="EV209" s="24">
        <v>71.613259999999997</v>
      </c>
      <c r="EW209" s="24">
        <v>70.690610000000007</v>
      </c>
      <c r="EX209" s="24">
        <v>70.458560000000006</v>
      </c>
      <c r="EY209" s="24">
        <v>70.337010000000006</v>
      </c>
      <c r="EZ209" s="24">
        <v>69.8232</v>
      </c>
      <c r="FA209" s="24">
        <v>69.530389999999997</v>
      </c>
      <c r="FB209" s="24">
        <v>69.508290000000002</v>
      </c>
      <c r="FC209" s="24">
        <v>72.701660000000004</v>
      </c>
      <c r="FD209" s="24">
        <v>77.944749999999999</v>
      </c>
      <c r="FE209" s="24">
        <v>83.1768</v>
      </c>
      <c r="FF209" s="24">
        <v>84.961330000000004</v>
      </c>
      <c r="FG209" s="24">
        <v>86.475139999999996</v>
      </c>
      <c r="FH209" s="24">
        <v>87.762429999999995</v>
      </c>
      <c r="FI209" s="24">
        <v>87.911609999999996</v>
      </c>
      <c r="FJ209" s="24">
        <v>89.464089999999999</v>
      </c>
      <c r="FK209" s="24">
        <v>90.248620000000003</v>
      </c>
      <c r="FL209" s="24">
        <v>88.491709999999998</v>
      </c>
      <c r="FM209" s="24">
        <v>85.613259999999997</v>
      </c>
      <c r="FN209" s="24">
        <v>82.198899999999995</v>
      </c>
      <c r="FO209" s="24">
        <v>77.850830000000002</v>
      </c>
      <c r="FP209" s="24">
        <v>75.922650000000004</v>
      </c>
      <c r="FQ209" s="24">
        <v>74.552480000000003</v>
      </c>
      <c r="FR209" s="24">
        <v>73.701660000000004</v>
      </c>
      <c r="FS209" s="24">
        <v>0.88808310000000001</v>
      </c>
      <c r="FT209" s="24">
        <v>3.8158200000000003E-2</v>
      </c>
      <c r="FU209" s="24">
        <v>6.3860200000000006E-2</v>
      </c>
    </row>
    <row r="210" spans="1:177" x14ac:dyDescent="0.2">
      <c r="A210" s="14" t="s">
        <v>228</v>
      </c>
      <c r="B210" s="14" t="s">
        <v>199</v>
      </c>
      <c r="C210" s="14" t="s">
        <v>224</v>
      </c>
      <c r="D210" s="36" t="s">
        <v>249</v>
      </c>
      <c r="E210" s="25" t="s">
        <v>220</v>
      </c>
      <c r="F210" s="25">
        <v>807</v>
      </c>
      <c r="G210" s="24">
        <v>1.115834</v>
      </c>
      <c r="H210" s="24">
        <v>1.037577</v>
      </c>
      <c r="I210" s="24">
        <v>0.92157449999999996</v>
      </c>
      <c r="J210" s="24">
        <v>0.84563549999999998</v>
      </c>
      <c r="K210" s="24">
        <v>0.76294870000000004</v>
      </c>
      <c r="L210" s="24">
        <v>0.68915400000000004</v>
      </c>
      <c r="M210" s="24">
        <v>0.74056770000000005</v>
      </c>
      <c r="N210" s="24">
        <v>0.78932380000000002</v>
      </c>
      <c r="O210" s="24">
        <v>0.74682979999999999</v>
      </c>
      <c r="P210" s="24">
        <v>0.72547090000000003</v>
      </c>
      <c r="Q210" s="24">
        <v>0.81703190000000003</v>
      </c>
      <c r="R210" s="24">
        <v>0.98464879999999999</v>
      </c>
      <c r="S210" s="24">
        <v>1.007234</v>
      </c>
      <c r="T210" s="24">
        <v>1.0421929999999999</v>
      </c>
      <c r="U210" s="24">
        <v>1.05413</v>
      </c>
      <c r="V210" s="24">
        <v>1.2265699999999999</v>
      </c>
      <c r="W210" s="24">
        <v>1.437956</v>
      </c>
      <c r="X210" s="24">
        <v>1.4350609999999999</v>
      </c>
      <c r="Y210" s="24">
        <v>1.5744640000000001</v>
      </c>
      <c r="Z210" s="24">
        <v>1.572865</v>
      </c>
      <c r="AA210" s="24">
        <v>1.674018</v>
      </c>
      <c r="AB210" s="24">
        <v>1.572344</v>
      </c>
      <c r="AC210" s="24">
        <v>1.363561</v>
      </c>
      <c r="AD210" s="24">
        <v>1.236721</v>
      </c>
      <c r="AE210" s="24">
        <v>-0.1443093</v>
      </c>
      <c r="AF210" s="24">
        <v>-0.1903494</v>
      </c>
      <c r="AG210" s="24">
        <v>-0.12908610000000001</v>
      </c>
      <c r="AH210" s="24">
        <v>-0.16149730000000001</v>
      </c>
      <c r="AI210" s="24">
        <v>-0.114731</v>
      </c>
      <c r="AJ210" s="24">
        <v>-0.11182400000000001</v>
      </c>
      <c r="AK210" s="24">
        <v>-8.4080299999999997E-2</v>
      </c>
      <c r="AL210" s="24">
        <v>-1.5813899999999999E-2</v>
      </c>
      <c r="AM210" s="24">
        <v>-8.8564299999999999E-2</v>
      </c>
      <c r="AN210" s="24">
        <v>-5.5537000000000003E-2</v>
      </c>
      <c r="AO210" s="24">
        <v>-4.5651400000000002E-2</v>
      </c>
      <c r="AP210" s="24">
        <v>1.50609E-2</v>
      </c>
      <c r="AQ210" s="24">
        <v>2.53571E-2</v>
      </c>
      <c r="AR210" s="24">
        <v>-6.7926999999999996E-3</v>
      </c>
      <c r="AS210" s="24">
        <v>-3.5843300000000002E-2</v>
      </c>
      <c r="AT210" s="24">
        <v>3.0266899999999999E-2</v>
      </c>
      <c r="AU210" s="24">
        <v>0.11347160000000001</v>
      </c>
      <c r="AV210" s="24">
        <v>-3.6582200000000002E-2</v>
      </c>
      <c r="AW210" s="24">
        <v>-5.9024600000000003E-2</v>
      </c>
      <c r="AX210" s="24">
        <v>-2.0497499999999998E-2</v>
      </c>
      <c r="AY210" s="24">
        <v>-2.1822999999999999E-3</v>
      </c>
      <c r="AZ210" s="24">
        <v>1.29195E-2</v>
      </c>
      <c r="BA210" s="24">
        <v>4.89413E-2</v>
      </c>
      <c r="BB210" s="24">
        <v>-1.50172E-2</v>
      </c>
      <c r="BC210" s="24">
        <v>-8.77502E-2</v>
      </c>
      <c r="BD210" s="24">
        <v>-0.12959780000000001</v>
      </c>
      <c r="BE210" s="24">
        <v>-7.5523099999999996E-2</v>
      </c>
      <c r="BF210" s="24">
        <v>-0.112625</v>
      </c>
      <c r="BG210" s="24">
        <v>-7.3731699999999997E-2</v>
      </c>
      <c r="BH210" s="24">
        <v>-7.6116199999999995E-2</v>
      </c>
      <c r="BI210" s="24">
        <v>-5.0258900000000002E-2</v>
      </c>
      <c r="BJ210" s="24">
        <v>2.1366699999999999E-2</v>
      </c>
      <c r="BK210" s="24">
        <v>-4.6366699999999997E-2</v>
      </c>
      <c r="BL210" s="24">
        <v>-9.2117999999999992E-3</v>
      </c>
      <c r="BM210" s="24">
        <v>2.2428999999999999E-3</v>
      </c>
      <c r="BN210" s="24">
        <v>5.7911700000000003E-2</v>
      </c>
      <c r="BO210" s="24">
        <v>7.1471699999999999E-2</v>
      </c>
      <c r="BP210" s="24">
        <v>5.2441700000000001E-2</v>
      </c>
      <c r="BQ210" s="24">
        <v>3.4226800000000002E-2</v>
      </c>
      <c r="BR210" s="24">
        <v>9.9848699999999999E-2</v>
      </c>
      <c r="BS210" s="24">
        <v>0.19026190000000001</v>
      </c>
      <c r="BT210" s="24">
        <v>5.4747499999999998E-2</v>
      </c>
      <c r="BU210" s="24">
        <v>3.5451799999999999E-2</v>
      </c>
      <c r="BV210" s="24">
        <v>6.4636399999999997E-2</v>
      </c>
      <c r="BW210" s="24">
        <v>7.5071200000000005E-2</v>
      </c>
      <c r="BX210" s="24">
        <v>7.4382599999999993E-2</v>
      </c>
      <c r="BY210" s="24">
        <v>0.1062915</v>
      </c>
      <c r="BZ210" s="24">
        <v>4.01959E-2</v>
      </c>
      <c r="CA210" s="24">
        <v>-4.85774E-2</v>
      </c>
      <c r="CB210" s="24">
        <v>-8.7521399999999999E-2</v>
      </c>
      <c r="CC210" s="24">
        <v>-3.8425500000000001E-2</v>
      </c>
      <c r="CD210" s="24">
        <v>-7.8776200000000005E-2</v>
      </c>
      <c r="CE210" s="24">
        <v>-4.53357E-2</v>
      </c>
      <c r="CF210" s="24">
        <v>-5.1385199999999999E-2</v>
      </c>
      <c r="CG210" s="24">
        <v>-2.6834199999999999E-2</v>
      </c>
      <c r="CH210" s="24">
        <v>4.7117899999999997E-2</v>
      </c>
      <c r="CI210" s="24">
        <v>-1.7140800000000001E-2</v>
      </c>
      <c r="CJ210" s="24">
        <v>2.2872900000000002E-2</v>
      </c>
      <c r="CK210" s="24">
        <v>3.5414300000000003E-2</v>
      </c>
      <c r="CL210" s="24">
        <v>8.7590000000000001E-2</v>
      </c>
      <c r="CM210" s="24">
        <v>0.1034105</v>
      </c>
      <c r="CN210" s="24">
        <v>9.3467400000000006E-2</v>
      </c>
      <c r="CO210" s="24">
        <v>8.27571E-2</v>
      </c>
      <c r="CP210" s="24">
        <v>0.1480409</v>
      </c>
      <c r="CQ210" s="24">
        <v>0.24344660000000001</v>
      </c>
      <c r="CR210" s="24">
        <v>0.1180022</v>
      </c>
      <c r="CS210" s="24">
        <v>0.1008859</v>
      </c>
      <c r="CT210" s="24">
        <v>0.1235999</v>
      </c>
      <c r="CU210" s="24">
        <v>0.12857679999999999</v>
      </c>
      <c r="CV210" s="24">
        <v>0.11695170000000001</v>
      </c>
      <c r="CW210" s="24">
        <v>0.14601210000000001</v>
      </c>
      <c r="CX210" s="24">
        <v>7.8436400000000003E-2</v>
      </c>
      <c r="CY210" s="24">
        <v>-9.4047000000000002E-3</v>
      </c>
      <c r="CZ210" s="24">
        <v>-4.5445100000000002E-2</v>
      </c>
      <c r="DA210" s="24">
        <v>-1.3278999999999999E-3</v>
      </c>
      <c r="DB210" s="24">
        <v>-4.4927399999999999E-2</v>
      </c>
      <c r="DC210" s="24">
        <v>-1.6939599999999999E-2</v>
      </c>
      <c r="DD210" s="24">
        <v>-2.66541E-2</v>
      </c>
      <c r="DE210" s="24">
        <v>-3.4096E-3</v>
      </c>
      <c r="DF210" s="24">
        <v>7.2869199999999995E-2</v>
      </c>
      <c r="DG210" s="24">
        <v>1.20851E-2</v>
      </c>
      <c r="DH210" s="24">
        <v>5.4957499999999999E-2</v>
      </c>
      <c r="DI210" s="24">
        <v>6.8585699999999999E-2</v>
      </c>
      <c r="DJ210" s="24">
        <v>0.11726830000000001</v>
      </c>
      <c r="DK210" s="24">
        <v>0.13534940000000001</v>
      </c>
      <c r="DL210" s="24">
        <v>0.134493</v>
      </c>
      <c r="DM210" s="24">
        <v>0.1312874</v>
      </c>
      <c r="DN210" s="24">
        <v>0.19623299999999999</v>
      </c>
      <c r="DO210" s="24">
        <v>0.29663129999999999</v>
      </c>
      <c r="DP210" s="24">
        <v>0.1812568</v>
      </c>
      <c r="DQ210" s="24">
        <v>0.16631989999999999</v>
      </c>
      <c r="DR210" s="24">
        <v>0.18256330000000001</v>
      </c>
      <c r="DS210" s="24">
        <v>0.1820823</v>
      </c>
      <c r="DT210" s="24">
        <v>0.15952079999999999</v>
      </c>
      <c r="DU210" s="24">
        <v>0.1857326</v>
      </c>
      <c r="DV210" s="24">
        <v>0.1166768</v>
      </c>
      <c r="DW210" s="24">
        <v>4.7154500000000002E-2</v>
      </c>
      <c r="DX210" s="24">
        <v>1.5306500000000001E-2</v>
      </c>
      <c r="DY210" s="24">
        <v>5.22351E-2</v>
      </c>
      <c r="DZ210" s="24">
        <v>3.9448E-3</v>
      </c>
      <c r="EA210" s="24">
        <v>2.40597E-2</v>
      </c>
      <c r="EB210" s="24">
        <v>9.0536999999999996E-3</v>
      </c>
      <c r="EC210" s="24">
        <v>3.0411799999999999E-2</v>
      </c>
      <c r="ED210" s="24">
        <v>0.1100498</v>
      </c>
      <c r="EE210" s="24">
        <v>5.4282700000000003E-2</v>
      </c>
      <c r="EF210" s="24">
        <v>0.1012827</v>
      </c>
      <c r="EG210" s="24">
        <v>0.1164799</v>
      </c>
      <c r="EH210" s="24">
        <v>0.16011900000000001</v>
      </c>
      <c r="EI210" s="24">
        <v>0.18146399999999999</v>
      </c>
      <c r="EJ210" s="24">
        <v>0.19372739999999999</v>
      </c>
      <c r="EK210" s="24">
        <v>0.20135739999999999</v>
      </c>
      <c r="EL210" s="24">
        <v>0.26581480000000002</v>
      </c>
      <c r="EM210" s="24">
        <v>0.37342160000000002</v>
      </c>
      <c r="EN210" s="24">
        <v>0.27258650000000001</v>
      </c>
      <c r="EO210" s="24">
        <v>0.26079629999999998</v>
      </c>
      <c r="EP210" s="24">
        <v>0.26769720000000002</v>
      </c>
      <c r="EQ210" s="24">
        <v>0.25933580000000001</v>
      </c>
      <c r="ER210" s="24">
        <v>0.22098390000000001</v>
      </c>
      <c r="ES210" s="24">
        <v>0.24308279999999999</v>
      </c>
      <c r="ET210" s="24">
        <v>0.17188990000000001</v>
      </c>
      <c r="EU210" s="24">
        <v>72.549019999999999</v>
      </c>
      <c r="EV210" s="24">
        <v>71.578429999999997</v>
      </c>
      <c r="EW210" s="24">
        <v>70.598039999999997</v>
      </c>
      <c r="EX210" s="24">
        <v>70.656859999999995</v>
      </c>
      <c r="EY210" s="24">
        <v>70.617649999999998</v>
      </c>
      <c r="EZ210" s="24">
        <v>70.01961</v>
      </c>
      <c r="FA210" s="24">
        <v>69.637249999999995</v>
      </c>
      <c r="FB210" s="24">
        <v>69.617649999999998</v>
      </c>
      <c r="FC210" s="24">
        <v>72.235290000000006</v>
      </c>
      <c r="FD210" s="24">
        <v>76.696079999999995</v>
      </c>
      <c r="FE210" s="24">
        <v>81.715680000000006</v>
      </c>
      <c r="FF210" s="24">
        <v>82.764709999999994</v>
      </c>
      <c r="FG210" s="24">
        <v>83.607839999999996</v>
      </c>
      <c r="FH210" s="24">
        <v>85.284319999999994</v>
      </c>
      <c r="FI210" s="24">
        <v>85.323530000000005</v>
      </c>
      <c r="FJ210" s="24">
        <v>87.313730000000007</v>
      </c>
      <c r="FK210" s="24">
        <v>87.96078</v>
      </c>
      <c r="FL210" s="24">
        <v>86.441180000000003</v>
      </c>
      <c r="FM210" s="24">
        <v>83.911770000000004</v>
      </c>
      <c r="FN210" s="24">
        <v>80.490200000000002</v>
      </c>
      <c r="FO210" s="24">
        <v>76.764709999999994</v>
      </c>
      <c r="FP210" s="24">
        <v>74.931370000000001</v>
      </c>
      <c r="FQ210" s="24">
        <v>74.215680000000006</v>
      </c>
      <c r="FR210" s="24">
        <v>73.156859999999995</v>
      </c>
      <c r="FS210" s="24">
        <v>1.0844419999999999</v>
      </c>
      <c r="FT210" s="24">
        <v>4.1617000000000001E-2</v>
      </c>
      <c r="FU210" s="24">
        <v>9.5055600000000004E-2</v>
      </c>
    </row>
    <row r="211" spans="1:177" x14ac:dyDescent="0.2">
      <c r="A211" s="14" t="s">
        <v>228</v>
      </c>
      <c r="B211" s="14" t="s">
        <v>199</v>
      </c>
      <c r="C211" s="14" t="s">
        <v>224</v>
      </c>
      <c r="D211" s="36" t="s">
        <v>249</v>
      </c>
      <c r="E211" s="25" t="s">
        <v>221</v>
      </c>
      <c r="F211" s="25">
        <v>605</v>
      </c>
      <c r="G211" s="24">
        <v>1.0924119999999999</v>
      </c>
      <c r="H211" s="24">
        <v>1.027552</v>
      </c>
      <c r="I211" s="24">
        <v>0.95932390000000001</v>
      </c>
      <c r="J211" s="24">
        <v>0.89957560000000003</v>
      </c>
      <c r="K211" s="24">
        <v>0.81920990000000005</v>
      </c>
      <c r="L211" s="24">
        <v>0.77431130000000004</v>
      </c>
      <c r="M211" s="24">
        <v>0.75067779999999995</v>
      </c>
      <c r="N211" s="24">
        <v>0.82126129999999997</v>
      </c>
      <c r="O211" s="24">
        <v>0.85649940000000002</v>
      </c>
      <c r="P211" s="24">
        <v>0.88229299999999999</v>
      </c>
      <c r="Q211" s="24">
        <v>1.14686</v>
      </c>
      <c r="R211" s="24">
        <v>1.2159679999999999</v>
      </c>
      <c r="S211" s="24">
        <v>1.454863</v>
      </c>
      <c r="T211" s="24">
        <v>1.485168</v>
      </c>
      <c r="U211" s="24">
        <v>1.8351120000000001</v>
      </c>
      <c r="V211" s="24">
        <v>2.155465</v>
      </c>
      <c r="W211" s="24">
        <v>2.1491959999999999</v>
      </c>
      <c r="X211" s="24">
        <v>2.0218349999999998</v>
      </c>
      <c r="Y211" s="24">
        <v>2.0552920000000001</v>
      </c>
      <c r="Z211" s="24">
        <v>2.1741820000000001</v>
      </c>
      <c r="AA211" s="24">
        <v>2.1137649999999999</v>
      </c>
      <c r="AB211" s="24">
        <v>1.829188</v>
      </c>
      <c r="AC211" s="24">
        <v>1.6287929999999999</v>
      </c>
      <c r="AD211" s="24">
        <v>1.3965000000000001</v>
      </c>
      <c r="AE211" s="24">
        <v>-0.22870109999999999</v>
      </c>
      <c r="AF211" s="24">
        <v>-0.2358412</v>
      </c>
      <c r="AG211" s="24">
        <v>-0.1933877</v>
      </c>
      <c r="AH211" s="24">
        <v>-0.20676839999999999</v>
      </c>
      <c r="AI211" s="24">
        <v>-0.24727389999999999</v>
      </c>
      <c r="AJ211" s="24">
        <v>-0.20497370000000001</v>
      </c>
      <c r="AK211" s="24">
        <v>-0.24635570000000001</v>
      </c>
      <c r="AL211" s="24">
        <v>-0.16331119999999999</v>
      </c>
      <c r="AM211" s="24">
        <v>-0.18399219999999999</v>
      </c>
      <c r="AN211" s="24">
        <v>-0.1063499</v>
      </c>
      <c r="AO211" s="24">
        <v>-5.1102700000000001E-2</v>
      </c>
      <c r="AP211" s="24">
        <v>-2.2131100000000001E-2</v>
      </c>
      <c r="AQ211" s="24">
        <v>2.5949099999999999E-2</v>
      </c>
      <c r="AR211" s="24">
        <v>-2.0892299999999999E-2</v>
      </c>
      <c r="AS211" s="24">
        <v>0.13014290000000001</v>
      </c>
      <c r="AT211" s="24">
        <v>9.1599700000000006E-2</v>
      </c>
      <c r="AU211" s="24">
        <v>-3.7610200000000003E-2</v>
      </c>
      <c r="AV211" s="24">
        <v>-2.4717900000000001E-2</v>
      </c>
      <c r="AW211" s="24">
        <v>-7.3619799999999999E-2</v>
      </c>
      <c r="AX211" s="24">
        <v>-5.47039E-2</v>
      </c>
      <c r="AY211" s="24">
        <v>-5.5813399999999999E-2</v>
      </c>
      <c r="AZ211" s="24">
        <v>-0.1210022</v>
      </c>
      <c r="BA211" s="24">
        <v>-0.1037344</v>
      </c>
      <c r="BB211" s="24">
        <v>-0.14540359999999999</v>
      </c>
      <c r="BC211" s="24">
        <v>-0.16249379999999999</v>
      </c>
      <c r="BD211" s="24">
        <v>-0.16996919999999999</v>
      </c>
      <c r="BE211" s="24">
        <v>-0.13255529999999999</v>
      </c>
      <c r="BF211" s="24">
        <v>-0.14723</v>
      </c>
      <c r="BG211" s="24">
        <v>-0.1871295</v>
      </c>
      <c r="BH211" s="24">
        <v>-0.1481102</v>
      </c>
      <c r="BI211" s="24">
        <v>-0.18872829999999999</v>
      </c>
      <c r="BJ211" s="24">
        <v>-0.10029490000000001</v>
      </c>
      <c r="BK211" s="24">
        <v>-0.1188999</v>
      </c>
      <c r="BL211" s="24">
        <v>-4.85943E-2</v>
      </c>
      <c r="BM211" s="24">
        <v>1.5561999999999999E-2</v>
      </c>
      <c r="BN211" s="24">
        <v>5.2952600000000002E-2</v>
      </c>
      <c r="BO211" s="24">
        <v>0.105291</v>
      </c>
      <c r="BP211" s="24">
        <v>6.0577800000000001E-2</v>
      </c>
      <c r="BQ211" s="24">
        <v>0.2053218</v>
      </c>
      <c r="BR211" s="24">
        <v>0.17177290000000001</v>
      </c>
      <c r="BS211" s="24">
        <v>3.9065599999999999E-2</v>
      </c>
      <c r="BT211" s="24">
        <v>4.9265299999999998E-2</v>
      </c>
      <c r="BU211" s="24">
        <v>6.3563999999999999E-3</v>
      </c>
      <c r="BV211" s="24">
        <v>2.4434399999999998E-2</v>
      </c>
      <c r="BW211" s="24">
        <v>2.63888E-2</v>
      </c>
      <c r="BX211" s="24">
        <v>-2.7706999999999999E-2</v>
      </c>
      <c r="BY211" s="24">
        <v>-1.94159E-2</v>
      </c>
      <c r="BZ211" s="24">
        <v>-6.7660899999999996E-2</v>
      </c>
      <c r="CA211" s="24">
        <v>-0.1166388</v>
      </c>
      <c r="CB211" s="24">
        <v>-0.1243465</v>
      </c>
      <c r="CC211" s="24">
        <v>-9.04229E-2</v>
      </c>
      <c r="CD211" s="24">
        <v>-0.105994</v>
      </c>
      <c r="CE211" s="24">
        <v>-0.14547360000000001</v>
      </c>
      <c r="CF211" s="24">
        <v>-0.1087267</v>
      </c>
      <c r="CG211" s="24">
        <v>-0.1488158</v>
      </c>
      <c r="CH211" s="24">
        <v>-5.6650100000000002E-2</v>
      </c>
      <c r="CI211" s="24">
        <v>-7.3817099999999997E-2</v>
      </c>
      <c r="CJ211" s="24">
        <v>-8.5929999999999999E-3</v>
      </c>
      <c r="CK211" s="24">
        <v>6.1733700000000002E-2</v>
      </c>
      <c r="CL211" s="24">
        <v>0.1049553</v>
      </c>
      <c r="CM211" s="24">
        <v>0.16024289999999999</v>
      </c>
      <c r="CN211" s="24">
        <v>0.11700380000000001</v>
      </c>
      <c r="CO211" s="24">
        <v>0.25739050000000002</v>
      </c>
      <c r="CP211" s="24">
        <v>0.22730049999999999</v>
      </c>
      <c r="CQ211" s="24">
        <v>9.2171000000000003E-2</v>
      </c>
      <c r="CR211" s="24">
        <v>0.1005059</v>
      </c>
      <c r="CS211" s="24">
        <v>6.1747799999999999E-2</v>
      </c>
      <c r="CT211" s="24">
        <v>7.9245300000000005E-2</v>
      </c>
      <c r="CU211" s="24">
        <v>8.3321800000000001E-2</v>
      </c>
      <c r="CV211" s="24">
        <v>3.6908999999999997E-2</v>
      </c>
      <c r="CW211" s="24">
        <v>3.8982900000000001E-2</v>
      </c>
      <c r="CX211" s="24">
        <v>-1.38166E-2</v>
      </c>
      <c r="CY211" s="24">
        <v>-7.0783799999999994E-2</v>
      </c>
      <c r="CZ211" s="24">
        <v>-7.8723699999999994E-2</v>
      </c>
      <c r="DA211" s="24">
        <v>-4.8290600000000003E-2</v>
      </c>
      <c r="DB211" s="24">
        <v>-6.4757899999999993E-2</v>
      </c>
      <c r="DC211" s="24">
        <v>-0.1038177</v>
      </c>
      <c r="DD211" s="24">
        <v>-6.9343199999999994E-2</v>
      </c>
      <c r="DE211" s="24">
        <v>-0.10890329999999999</v>
      </c>
      <c r="DF211" s="24">
        <v>-1.3005299999999999E-2</v>
      </c>
      <c r="DG211" s="24">
        <v>-2.8734300000000001E-2</v>
      </c>
      <c r="DH211" s="24">
        <v>3.14083E-2</v>
      </c>
      <c r="DI211" s="24">
        <v>0.1079055</v>
      </c>
      <c r="DJ211" s="24">
        <v>0.15695809999999999</v>
      </c>
      <c r="DK211" s="24">
        <v>0.21519489999999999</v>
      </c>
      <c r="DL211" s="24">
        <v>0.1734298</v>
      </c>
      <c r="DM211" s="24">
        <v>0.30945919999999999</v>
      </c>
      <c r="DN211" s="24">
        <v>0.28282819999999997</v>
      </c>
      <c r="DO211" s="24">
        <v>0.1452763</v>
      </c>
      <c r="DP211" s="24">
        <v>0.15174650000000001</v>
      </c>
      <c r="DQ211" s="24">
        <v>0.1171391</v>
      </c>
      <c r="DR211" s="24">
        <v>0.13405629999999999</v>
      </c>
      <c r="DS211" s="24">
        <v>0.14025480000000001</v>
      </c>
      <c r="DT211" s="24">
        <v>0.101525</v>
      </c>
      <c r="DU211" s="24">
        <v>9.7381599999999999E-2</v>
      </c>
      <c r="DV211" s="24">
        <v>4.0027699999999999E-2</v>
      </c>
      <c r="DW211" s="24">
        <v>-4.5764999999999998E-3</v>
      </c>
      <c r="DX211" s="24">
        <v>-1.2851700000000001E-2</v>
      </c>
      <c r="DY211" s="24">
        <v>1.2541800000000001E-2</v>
      </c>
      <c r="DZ211" s="24">
        <v>-5.2195999999999996E-3</v>
      </c>
      <c r="EA211" s="24">
        <v>-4.3673299999999998E-2</v>
      </c>
      <c r="EB211" s="24">
        <v>-1.24797E-2</v>
      </c>
      <c r="EC211" s="24">
        <v>-5.1276000000000002E-2</v>
      </c>
      <c r="ED211" s="24">
        <v>5.0011E-2</v>
      </c>
      <c r="EE211" s="24">
        <v>3.6358099999999997E-2</v>
      </c>
      <c r="EF211" s="24">
        <v>8.9163800000000001E-2</v>
      </c>
      <c r="EG211" s="24">
        <v>0.17457020000000001</v>
      </c>
      <c r="EH211" s="24">
        <v>0.23204179999999999</v>
      </c>
      <c r="EI211" s="24">
        <v>0.29453679999999999</v>
      </c>
      <c r="EJ211" s="24">
        <v>0.25489990000000001</v>
      </c>
      <c r="EK211" s="24">
        <v>0.38463809999999998</v>
      </c>
      <c r="EL211" s="24">
        <v>0.36300130000000003</v>
      </c>
      <c r="EM211" s="24">
        <v>0.22195210000000001</v>
      </c>
      <c r="EN211" s="24">
        <v>0.22572980000000001</v>
      </c>
      <c r="EO211" s="24">
        <v>0.1971154</v>
      </c>
      <c r="EP211" s="24">
        <v>0.21319450000000001</v>
      </c>
      <c r="EQ211" s="24">
        <v>0.22245709999999999</v>
      </c>
      <c r="ER211" s="24">
        <v>0.1948202</v>
      </c>
      <c r="ES211" s="24">
        <v>0.1817001</v>
      </c>
      <c r="ET211" s="24">
        <v>0.1177704</v>
      </c>
      <c r="EU211" s="24">
        <v>73.670879999999997</v>
      </c>
      <c r="EV211" s="24">
        <v>71.658230000000003</v>
      </c>
      <c r="EW211" s="24">
        <v>70.810130000000001</v>
      </c>
      <c r="EX211" s="24">
        <v>70.202529999999996</v>
      </c>
      <c r="EY211" s="24">
        <v>69.974689999999995</v>
      </c>
      <c r="EZ211" s="24">
        <v>69.56962</v>
      </c>
      <c r="FA211" s="24">
        <v>69.392399999999995</v>
      </c>
      <c r="FB211" s="24">
        <v>69.367090000000005</v>
      </c>
      <c r="FC211" s="24">
        <v>73.303790000000006</v>
      </c>
      <c r="FD211" s="24">
        <v>79.556960000000004</v>
      </c>
      <c r="FE211" s="24">
        <v>85.063289999999995</v>
      </c>
      <c r="FF211" s="24">
        <v>87.797470000000004</v>
      </c>
      <c r="FG211" s="24">
        <v>90.177220000000005</v>
      </c>
      <c r="FH211" s="24">
        <v>90.962029999999999</v>
      </c>
      <c r="FI211" s="24">
        <v>91.253169999999997</v>
      </c>
      <c r="FJ211" s="24">
        <v>92.24051</v>
      </c>
      <c r="FK211" s="24">
        <v>93.202529999999996</v>
      </c>
      <c r="FL211" s="24">
        <v>91.139240000000001</v>
      </c>
      <c r="FM211" s="24">
        <v>87.810130000000001</v>
      </c>
      <c r="FN211" s="24">
        <v>84.405060000000006</v>
      </c>
      <c r="FO211" s="24">
        <v>79.253169999999997</v>
      </c>
      <c r="FP211" s="24">
        <v>77.202529999999996</v>
      </c>
      <c r="FQ211" s="24">
        <v>74.987340000000003</v>
      </c>
      <c r="FR211" s="24">
        <v>74.405060000000006</v>
      </c>
      <c r="FS211" s="24">
        <v>1.4766490000000001</v>
      </c>
      <c r="FT211" s="24">
        <v>6.8915100000000007E-2</v>
      </c>
      <c r="FU211" s="24">
        <v>7.9367199999999999E-2</v>
      </c>
    </row>
    <row r="212" spans="1:177" x14ac:dyDescent="0.2">
      <c r="A212" s="14" t="s">
        <v>228</v>
      </c>
      <c r="B212" s="14" t="s">
        <v>199</v>
      </c>
      <c r="C212" s="14" t="s">
        <v>224</v>
      </c>
      <c r="D212" s="36" t="s">
        <v>250</v>
      </c>
      <c r="E212" s="25" t="s">
        <v>219</v>
      </c>
      <c r="F212" s="25">
        <v>726</v>
      </c>
      <c r="G212" s="24">
        <v>0.88112959999999996</v>
      </c>
      <c r="H212" s="24">
        <v>0.8165926</v>
      </c>
      <c r="I212" s="24">
        <v>0.77435960000000004</v>
      </c>
      <c r="J212" s="24">
        <v>0.82628919999999995</v>
      </c>
      <c r="K212" s="24">
        <v>0.86861969999999999</v>
      </c>
      <c r="L212" s="24">
        <v>0.91697200000000001</v>
      </c>
      <c r="M212" s="24">
        <v>1.055444</v>
      </c>
      <c r="N212" s="24">
        <v>1.098133</v>
      </c>
      <c r="O212" s="24">
        <v>1.0739190000000001</v>
      </c>
      <c r="P212" s="24">
        <v>0.98733990000000005</v>
      </c>
      <c r="Q212" s="24">
        <v>0.88178630000000002</v>
      </c>
      <c r="R212" s="24">
        <v>0.75708509999999996</v>
      </c>
      <c r="S212" s="24">
        <v>0.69639099999999998</v>
      </c>
      <c r="T212" s="24">
        <v>0.67234660000000002</v>
      </c>
      <c r="U212" s="24">
        <v>0.71677440000000003</v>
      </c>
      <c r="V212" s="24">
        <v>0.75215520000000002</v>
      </c>
      <c r="W212" s="24">
        <v>0.88412880000000005</v>
      </c>
      <c r="X212" s="24">
        <v>1.1929989999999999</v>
      </c>
      <c r="Y212" s="24">
        <v>1.341119</v>
      </c>
      <c r="Z212" s="24">
        <v>1.3023450000000001</v>
      </c>
      <c r="AA212" s="24">
        <v>1.2970189999999999</v>
      </c>
      <c r="AB212" s="24">
        <v>1.2768930000000001</v>
      </c>
      <c r="AC212" s="24">
        <v>1.126647</v>
      </c>
      <c r="AD212" s="24">
        <v>1.0044029999999999</v>
      </c>
      <c r="AE212" s="24">
        <v>-0.1733035</v>
      </c>
      <c r="AF212" s="24">
        <v>-0.19253200000000001</v>
      </c>
      <c r="AG212" s="24">
        <v>-0.17658399999999999</v>
      </c>
      <c r="AH212" s="24">
        <v>-0.1222608</v>
      </c>
      <c r="AI212" s="24">
        <v>-0.1333512</v>
      </c>
      <c r="AJ212" s="24">
        <v>-0.1013322</v>
      </c>
      <c r="AK212" s="24">
        <v>-0.13210759999999999</v>
      </c>
      <c r="AL212" s="24">
        <v>-0.1067748</v>
      </c>
      <c r="AM212" s="24">
        <v>-3.3149999999999998E-3</v>
      </c>
      <c r="AN212" s="24">
        <v>1.6453099999999998E-2</v>
      </c>
      <c r="AO212" s="24">
        <v>-1.8506700000000001E-2</v>
      </c>
      <c r="AP212" s="24">
        <v>-3.0741600000000001E-2</v>
      </c>
      <c r="AQ212" s="24">
        <v>-4.3029600000000001E-2</v>
      </c>
      <c r="AR212" s="24">
        <v>-5.13845E-2</v>
      </c>
      <c r="AS212" s="24">
        <v>-1.3726000000000001E-3</v>
      </c>
      <c r="AT212" s="24">
        <v>1.34433E-2</v>
      </c>
      <c r="AU212" s="24">
        <v>-2.1625599999999998E-2</v>
      </c>
      <c r="AV212" s="24">
        <v>-8.2595100000000005E-2</v>
      </c>
      <c r="AW212" s="24">
        <v>-9.3851599999999993E-2</v>
      </c>
      <c r="AX212" s="24">
        <v>-0.14812320000000001</v>
      </c>
      <c r="AY212" s="24">
        <v>-0.166634</v>
      </c>
      <c r="AZ212" s="24">
        <v>-0.1332112</v>
      </c>
      <c r="BA212" s="24">
        <v>-0.17637820000000001</v>
      </c>
      <c r="BB212" s="24">
        <v>-0.12247520000000001</v>
      </c>
      <c r="BC212" s="24">
        <v>-0.13299730000000001</v>
      </c>
      <c r="BD212" s="24">
        <v>-0.15397739999999999</v>
      </c>
      <c r="BE212" s="24">
        <v>-0.14182429999999999</v>
      </c>
      <c r="BF212" s="24">
        <v>-8.90537E-2</v>
      </c>
      <c r="BG212" s="24">
        <v>-0.1029926</v>
      </c>
      <c r="BH212" s="24">
        <v>-6.8593399999999999E-2</v>
      </c>
      <c r="BI212" s="24">
        <v>-9.7990099999999997E-2</v>
      </c>
      <c r="BJ212" s="24">
        <v>-6.8103399999999994E-2</v>
      </c>
      <c r="BK212" s="24">
        <v>3.2460900000000001E-2</v>
      </c>
      <c r="BL212" s="24">
        <v>4.8040600000000003E-2</v>
      </c>
      <c r="BM212" s="24">
        <v>1.4530100000000001E-2</v>
      </c>
      <c r="BN212" s="24">
        <v>-2.9280000000000002E-4</v>
      </c>
      <c r="BO212" s="24">
        <v>-1.36238E-2</v>
      </c>
      <c r="BP212" s="24">
        <v>-1.6593400000000001E-2</v>
      </c>
      <c r="BQ212" s="24">
        <v>3.2427200000000003E-2</v>
      </c>
      <c r="BR212" s="24">
        <v>4.4599800000000002E-2</v>
      </c>
      <c r="BS212" s="24">
        <v>9.5837000000000006E-3</v>
      </c>
      <c r="BT212" s="24">
        <v>-3.2833300000000003E-2</v>
      </c>
      <c r="BU212" s="24">
        <v>-4.0880699999999999E-2</v>
      </c>
      <c r="BV212" s="24">
        <v>-9.2319700000000005E-2</v>
      </c>
      <c r="BW212" s="24">
        <v>-0.1243421</v>
      </c>
      <c r="BX212" s="24">
        <v>-9.4447400000000001E-2</v>
      </c>
      <c r="BY212" s="24">
        <v>-0.13524230000000001</v>
      </c>
      <c r="BZ212" s="24">
        <v>-8.2963099999999998E-2</v>
      </c>
      <c r="CA212" s="24">
        <v>-0.10508140000000001</v>
      </c>
      <c r="CB212" s="24">
        <v>-0.12727459999999999</v>
      </c>
      <c r="CC212" s="24">
        <v>-0.1177498</v>
      </c>
      <c r="CD212" s="24">
        <v>-6.6054600000000005E-2</v>
      </c>
      <c r="CE212" s="24">
        <v>-8.1966300000000006E-2</v>
      </c>
      <c r="CF212" s="24">
        <v>-4.5918599999999997E-2</v>
      </c>
      <c r="CG212" s="24">
        <v>-7.4360499999999996E-2</v>
      </c>
      <c r="CH212" s="24">
        <v>-4.1319700000000001E-2</v>
      </c>
      <c r="CI212" s="24">
        <v>5.7239199999999997E-2</v>
      </c>
      <c r="CJ212" s="24">
        <v>6.9917999999999994E-2</v>
      </c>
      <c r="CK212" s="24">
        <v>3.7411300000000001E-2</v>
      </c>
      <c r="CL212" s="24">
        <v>2.0795999999999999E-2</v>
      </c>
      <c r="CM212" s="24">
        <v>6.7425000000000002E-3</v>
      </c>
      <c r="CN212" s="24">
        <v>7.5028999999999998E-3</v>
      </c>
      <c r="CO212" s="24">
        <v>5.5836900000000002E-2</v>
      </c>
      <c r="CP212" s="24">
        <v>6.6178699999999993E-2</v>
      </c>
      <c r="CQ212" s="24">
        <v>3.11991E-2</v>
      </c>
      <c r="CR212" s="24">
        <v>1.6316E-3</v>
      </c>
      <c r="CS212" s="24">
        <v>-4.1932999999999996E-3</v>
      </c>
      <c r="CT212" s="24">
        <v>-5.3670299999999997E-2</v>
      </c>
      <c r="CU212" s="24">
        <v>-9.5050800000000005E-2</v>
      </c>
      <c r="CV212" s="24">
        <v>-6.7599699999999999E-2</v>
      </c>
      <c r="CW212" s="24">
        <v>-0.10675179999999999</v>
      </c>
      <c r="CX212" s="24">
        <v>-5.5597199999999999E-2</v>
      </c>
      <c r="CY212" s="24">
        <v>-7.7165399999999995E-2</v>
      </c>
      <c r="CZ212" s="24">
        <v>-0.1005718</v>
      </c>
      <c r="DA212" s="24">
        <v>-9.36752E-2</v>
      </c>
      <c r="DB212" s="24">
        <v>-4.3055400000000001E-2</v>
      </c>
      <c r="DC212" s="24">
        <v>-6.0940000000000001E-2</v>
      </c>
      <c r="DD212" s="24">
        <v>-2.3243799999999998E-2</v>
      </c>
      <c r="DE212" s="24">
        <v>-5.07308E-2</v>
      </c>
      <c r="DF212" s="24">
        <v>-1.45361E-2</v>
      </c>
      <c r="DG212" s="24">
        <v>8.2017499999999993E-2</v>
      </c>
      <c r="DH212" s="24">
        <v>9.1795399999999999E-2</v>
      </c>
      <c r="DI212" s="24">
        <v>6.0292499999999999E-2</v>
      </c>
      <c r="DJ212" s="24">
        <v>4.18848E-2</v>
      </c>
      <c r="DK212" s="24">
        <v>2.7108899999999998E-2</v>
      </c>
      <c r="DL212" s="24">
        <v>3.1599099999999998E-2</v>
      </c>
      <c r="DM212" s="24">
        <v>7.92466E-2</v>
      </c>
      <c r="DN212" s="24">
        <v>8.7757600000000005E-2</v>
      </c>
      <c r="DO212" s="24">
        <v>5.28145E-2</v>
      </c>
      <c r="DP212" s="24">
        <v>3.6096499999999997E-2</v>
      </c>
      <c r="DQ212" s="24">
        <v>3.2494099999999998E-2</v>
      </c>
      <c r="DR212" s="24">
        <v>-1.50209E-2</v>
      </c>
      <c r="DS212" s="24">
        <v>-6.5759600000000001E-2</v>
      </c>
      <c r="DT212" s="24">
        <v>-4.0751900000000001E-2</v>
      </c>
      <c r="DU212" s="24">
        <v>-7.8261300000000006E-2</v>
      </c>
      <c r="DV212" s="24">
        <v>-2.8231200000000001E-2</v>
      </c>
      <c r="DW212" s="24">
        <v>-3.6859299999999998E-2</v>
      </c>
      <c r="DX212" s="24">
        <v>-6.2017299999999997E-2</v>
      </c>
      <c r="DY212" s="24">
        <v>-5.8915500000000003E-2</v>
      </c>
      <c r="DZ212" s="24">
        <v>-9.8484000000000002E-3</v>
      </c>
      <c r="EA212" s="24">
        <v>-3.0581299999999999E-2</v>
      </c>
      <c r="EB212" s="24">
        <v>9.495E-3</v>
      </c>
      <c r="EC212" s="24">
        <v>-1.66134E-2</v>
      </c>
      <c r="ED212" s="24">
        <v>2.4135299999999998E-2</v>
      </c>
      <c r="EE212" s="24">
        <v>0.11779340000000001</v>
      </c>
      <c r="EF212" s="24">
        <v>0.1233829</v>
      </c>
      <c r="EG212" s="24">
        <v>9.3329300000000004E-2</v>
      </c>
      <c r="EH212" s="24">
        <v>7.2333599999999998E-2</v>
      </c>
      <c r="EI212" s="24">
        <v>5.6514700000000001E-2</v>
      </c>
      <c r="EJ212" s="24">
        <v>6.6390199999999996E-2</v>
      </c>
      <c r="EK212" s="24">
        <v>0.11304640000000001</v>
      </c>
      <c r="EL212" s="24">
        <v>0.11891409999999999</v>
      </c>
      <c r="EM212" s="24">
        <v>8.4023799999999996E-2</v>
      </c>
      <c r="EN212" s="24">
        <v>8.5858400000000001E-2</v>
      </c>
      <c r="EO212" s="24">
        <v>8.5464899999999996E-2</v>
      </c>
      <c r="EP212" s="24">
        <v>4.0782699999999998E-2</v>
      </c>
      <c r="EQ212" s="24">
        <v>-2.3467600000000002E-2</v>
      </c>
      <c r="ER212" s="24">
        <v>-1.9881E-3</v>
      </c>
      <c r="ES212" s="24">
        <v>-3.7125400000000003E-2</v>
      </c>
      <c r="ET212" s="24">
        <v>1.12809E-2</v>
      </c>
      <c r="EU212" s="24">
        <v>45.671880000000002</v>
      </c>
      <c r="EV212" s="24">
        <v>44.742190000000001</v>
      </c>
      <c r="EW212" s="24">
        <v>44.289059999999999</v>
      </c>
      <c r="EX212" s="24">
        <v>43.59375</v>
      </c>
      <c r="EY212" s="24">
        <v>43.101559999999999</v>
      </c>
      <c r="EZ212" s="24">
        <v>43.867190000000001</v>
      </c>
      <c r="FA212" s="24">
        <v>42.96875</v>
      </c>
      <c r="FB212" s="24">
        <v>42.726559999999999</v>
      </c>
      <c r="FC212" s="24">
        <v>48.109380000000002</v>
      </c>
      <c r="FD212" s="24">
        <v>55.476559999999999</v>
      </c>
      <c r="FE212" s="24">
        <v>60.40625</v>
      </c>
      <c r="FF212" s="24">
        <v>65.046880000000002</v>
      </c>
      <c r="FG212" s="24">
        <v>68.242189999999994</v>
      </c>
      <c r="FH212" s="24">
        <v>71.492189999999994</v>
      </c>
      <c r="FI212" s="24">
        <v>72.375</v>
      </c>
      <c r="FJ212" s="24">
        <v>70.273439999999994</v>
      </c>
      <c r="FK212" s="24">
        <v>67.773439999999994</v>
      </c>
      <c r="FL212" s="24">
        <v>61.765630000000002</v>
      </c>
      <c r="FM212" s="24">
        <v>58.382809999999999</v>
      </c>
      <c r="FN212" s="24">
        <v>57</v>
      </c>
      <c r="FO212" s="24">
        <v>54.484380000000002</v>
      </c>
      <c r="FP212" s="24">
        <v>52.921880000000002</v>
      </c>
      <c r="FQ212" s="24">
        <v>51.242190000000001</v>
      </c>
      <c r="FR212" s="24">
        <v>49.5625</v>
      </c>
      <c r="FS212" s="24">
        <v>0.64915529999999999</v>
      </c>
      <c r="FT212" s="24">
        <v>2.5978600000000001E-2</v>
      </c>
      <c r="FU212" s="24">
        <v>5.0941599999999997E-2</v>
      </c>
    </row>
    <row r="213" spans="1:177" x14ac:dyDescent="0.2">
      <c r="A213" s="14" t="s">
        <v>228</v>
      </c>
      <c r="B213" s="14" t="s">
        <v>199</v>
      </c>
      <c r="C213" s="14" t="s">
        <v>224</v>
      </c>
      <c r="D213" s="36" t="s">
        <v>250</v>
      </c>
      <c r="E213" s="25" t="s">
        <v>220</v>
      </c>
      <c r="F213" s="25">
        <v>407</v>
      </c>
      <c r="G213" s="24">
        <v>0.90566139999999995</v>
      </c>
      <c r="H213" s="24">
        <v>0.81131229999999999</v>
      </c>
      <c r="I213" s="24">
        <v>0.80670580000000003</v>
      </c>
      <c r="J213" s="24">
        <v>0.86521079999999995</v>
      </c>
      <c r="K213" s="24">
        <v>0.84582230000000003</v>
      </c>
      <c r="L213" s="24">
        <v>0.93142740000000002</v>
      </c>
      <c r="M213" s="24">
        <v>1.0844910000000001</v>
      </c>
      <c r="N213" s="24">
        <v>1.083113</v>
      </c>
      <c r="O213" s="24">
        <v>1.111248</v>
      </c>
      <c r="P213" s="24">
        <v>1.042314</v>
      </c>
      <c r="Q213" s="24">
        <v>0.96407849999999995</v>
      </c>
      <c r="R213" s="24">
        <v>0.77864979999999995</v>
      </c>
      <c r="S213" s="24">
        <v>0.79450449999999995</v>
      </c>
      <c r="T213" s="24">
        <v>0.77521119999999999</v>
      </c>
      <c r="U213" s="24">
        <v>0.76990449999999999</v>
      </c>
      <c r="V213" s="24">
        <v>0.90294379999999996</v>
      </c>
      <c r="W213" s="24">
        <v>1.0044120000000001</v>
      </c>
      <c r="X213" s="24">
        <v>1.3481019999999999</v>
      </c>
      <c r="Y213" s="24">
        <v>1.3883350000000001</v>
      </c>
      <c r="Z213" s="24">
        <v>1.375318</v>
      </c>
      <c r="AA213" s="24">
        <v>1.385432</v>
      </c>
      <c r="AB213" s="24">
        <v>1.2986040000000001</v>
      </c>
      <c r="AC213" s="24">
        <v>1.1126400000000001</v>
      </c>
      <c r="AD213" s="24">
        <v>0.97848380000000001</v>
      </c>
      <c r="AE213" s="24">
        <v>-0.30749490000000002</v>
      </c>
      <c r="AF213" s="24">
        <v>-0.34242729999999999</v>
      </c>
      <c r="AG213" s="24">
        <v>-0.26523639999999998</v>
      </c>
      <c r="AH213" s="24">
        <v>-0.1795331</v>
      </c>
      <c r="AI213" s="24">
        <v>-0.19131280000000001</v>
      </c>
      <c r="AJ213" s="24">
        <v>-0.15835920000000001</v>
      </c>
      <c r="AK213" s="24">
        <v>-0.2065234</v>
      </c>
      <c r="AL213" s="24">
        <v>-0.16239880000000001</v>
      </c>
      <c r="AM213" s="24">
        <v>-0.1025964</v>
      </c>
      <c r="AN213" s="24">
        <v>-2.8602700000000002E-2</v>
      </c>
      <c r="AO213" s="24">
        <v>-9.7748500000000002E-2</v>
      </c>
      <c r="AP213" s="24">
        <v>-4.92135E-2</v>
      </c>
      <c r="AQ213" s="24">
        <v>-4.0829200000000003E-2</v>
      </c>
      <c r="AR213" s="24">
        <v>-5.1382799999999999E-2</v>
      </c>
      <c r="AS213" s="24">
        <v>2.77238E-2</v>
      </c>
      <c r="AT213" s="24">
        <v>6.1464699999999997E-2</v>
      </c>
      <c r="AU213" s="24">
        <v>-2.5243700000000001E-2</v>
      </c>
      <c r="AV213" s="24">
        <v>-0.17170070000000001</v>
      </c>
      <c r="AW213" s="24">
        <v>-0.25128519999999999</v>
      </c>
      <c r="AX213" s="24">
        <v>-0.32030320000000001</v>
      </c>
      <c r="AY213" s="24">
        <v>-0.24529690000000001</v>
      </c>
      <c r="AZ213" s="24">
        <v>-0.17161750000000001</v>
      </c>
      <c r="BA213" s="24">
        <v>-0.26638519999999999</v>
      </c>
      <c r="BB213" s="24">
        <v>-0.21435000000000001</v>
      </c>
      <c r="BC213" s="24">
        <v>-0.2337177</v>
      </c>
      <c r="BD213" s="24">
        <v>-0.27342889999999997</v>
      </c>
      <c r="BE213" s="24">
        <v>-0.2042235</v>
      </c>
      <c r="BF213" s="24">
        <v>-0.12286519999999999</v>
      </c>
      <c r="BG213" s="24">
        <v>-0.14430989999999999</v>
      </c>
      <c r="BH213" s="24">
        <v>-0.1139901</v>
      </c>
      <c r="BI213" s="24">
        <v>-0.15385889999999999</v>
      </c>
      <c r="BJ213" s="24">
        <v>-9.5907400000000004E-2</v>
      </c>
      <c r="BK213" s="24">
        <v>-4.8352399999999997E-2</v>
      </c>
      <c r="BL213" s="24">
        <v>1.0018000000000001E-2</v>
      </c>
      <c r="BM213" s="24">
        <v>-4.48811E-2</v>
      </c>
      <c r="BN213" s="24">
        <v>-3.0728000000000001E-3</v>
      </c>
      <c r="BO213" s="24">
        <v>2.0168999999999999E-3</v>
      </c>
      <c r="BP213" s="24">
        <v>5.8703000000000002E-3</v>
      </c>
      <c r="BQ213" s="24">
        <v>7.8030799999999997E-2</v>
      </c>
      <c r="BR213" s="24">
        <v>0.1078954</v>
      </c>
      <c r="BS213" s="24">
        <v>1.9694400000000001E-2</v>
      </c>
      <c r="BT213" s="24">
        <v>-8.2272999999999999E-2</v>
      </c>
      <c r="BU213" s="24">
        <v>-0.1579496</v>
      </c>
      <c r="BV213" s="24">
        <v>-0.22476080000000001</v>
      </c>
      <c r="BW213" s="24">
        <v>-0.17766209999999999</v>
      </c>
      <c r="BX213" s="24">
        <v>-0.12805320000000001</v>
      </c>
      <c r="BY213" s="24">
        <v>-0.21101880000000001</v>
      </c>
      <c r="BZ213" s="24">
        <v>-0.15354880000000001</v>
      </c>
      <c r="CA213" s="24">
        <v>-0.1826199</v>
      </c>
      <c r="CB213" s="24">
        <v>-0.2256408</v>
      </c>
      <c r="CC213" s="24">
        <v>-0.1619661</v>
      </c>
      <c r="CD213" s="24">
        <v>-8.3617300000000006E-2</v>
      </c>
      <c r="CE213" s="24">
        <v>-0.1117558</v>
      </c>
      <c r="CF213" s="24">
        <v>-8.3260200000000006E-2</v>
      </c>
      <c r="CG213" s="24">
        <v>-0.11738369999999999</v>
      </c>
      <c r="CH213" s="24">
        <v>-4.9855700000000003E-2</v>
      </c>
      <c r="CI213" s="24">
        <v>-1.07832E-2</v>
      </c>
      <c r="CJ213" s="24">
        <v>3.6766600000000003E-2</v>
      </c>
      <c r="CK213" s="24">
        <v>-8.2652999999999997E-3</v>
      </c>
      <c r="CL213" s="24">
        <v>2.8884199999999999E-2</v>
      </c>
      <c r="CM213" s="24">
        <v>3.1691999999999998E-2</v>
      </c>
      <c r="CN213" s="24">
        <v>4.55237E-2</v>
      </c>
      <c r="CO213" s="24">
        <v>0.1128733</v>
      </c>
      <c r="CP213" s="24">
        <v>0.14005319999999999</v>
      </c>
      <c r="CQ213" s="24">
        <v>5.0818299999999997E-2</v>
      </c>
      <c r="CR213" s="24">
        <v>-2.0335700000000002E-2</v>
      </c>
      <c r="CS213" s="24">
        <v>-9.3305600000000002E-2</v>
      </c>
      <c r="CT213" s="24">
        <v>-0.15858849999999999</v>
      </c>
      <c r="CU213" s="24">
        <v>-0.1308185</v>
      </c>
      <c r="CV213" s="24">
        <v>-9.7880599999999998E-2</v>
      </c>
      <c r="CW213" s="24">
        <v>-0.1726723</v>
      </c>
      <c r="CX213" s="24">
        <v>-0.111438</v>
      </c>
      <c r="CY213" s="24">
        <v>-0.131522</v>
      </c>
      <c r="CZ213" s="24">
        <v>-0.17785280000000001</v>
      </c>
      <c r="DA213" s="24">
        <v>-0.1197087</v>
      </c>
      <c r="DB213" s="24">
        <v>-4.43693E-2</v>
      </c>
      <c r="DC213" s="24">
        <v>-7.9201800000000003E-2</v>
      </c>
      <c r="DD213" s="24">
        <v>-5.2530300000000002E-2</v>
      </c>
      <c r="DE213" s="24">
        <v>-8.0908499999999994E-2</v>
      </c>
      <c r="DF213" s="24">
        <v>-3.8040000000000001E-3</v>
      </c>
      <c r="DG213" s="24">
        <v>2.6786000000000001E-2</v>
      </c>
      <c r="DH213" s="24">
        <v>6.3515299999999997E-2</v>
      </c>
      <c r="DI213" s="24">
        <v>2.8350500000000001E-2</v>
      </c>
      <c r="DJ213" s="24">
        <v>6.0841100000000002E-2</v>
      </c>
      <c r="DK213" s="24">
        <v>6.1366999999999998E-2</v>
      </c>
      <c r="DL213" s="24">
        <v>8.5177100000000006E-2</v>
      </c>
      <c r="DM213" s="24">
        <v>0.14771570000000001</v>
      </c>
      <c r="DN213" s="24">
        <v>0.1722109</v>
      </c>
      <c r="DO213" s="24">
        <v>8.1942299999999996E-2</v>
      </c>
      <c r="DP213" s="24">
        <v>4.1601699999999998E-2</v>
      </c>
      <c r="DQ213" s="24">
        <v>-2.8661599999999999E-2</v>
      </c>
      <c r="DR213" s="24">
        <v>-9.2416200000000004E-2</v>
      </c>
      <c r="DS213" s="24">
        <v>-8.3974900000000005E-2</v>
      </c>
      <c r="DT213" s="24">
        <v>-6.7708000000000004E-2</v>
      </c>
      <c r="DU213" s="24">
        <v>-0.13432569999999999</v>
      </c>
      <c r="DV213" s="24">
        <v>-6.9327299999999994E-2</v>
      </c>
      <c r="DW213" s="24">
        <v>-5.7744799999999999E-2</v>
      </c>
      <c r="DX213" s="24">
        <v>-0.1088544</v>
      </c>
      <c r="DY213" s="24">
        <v>-5.8695700000000003E-2</v>
      </c>
      <c r="DZ213" s="24">
        <v>1.22985E-2</v>
      </c>
      <c r="EA213" s="24">
        <v>-3.2198900000000003E-2</v>
      </c>
      <c r="EB213" s="24">
        <v>-8.1610999999999993E-3</v>
      </c>
      <c r="EC213" s="24">
        <v>-2.8243999999999998E-2</v>
      </c>
      <c r="ED213" s="24">
        <v>6.2687400000000004E-2</v>
      </c>
      <c r="EE213" s="24">
        <v>8.1030000000000005E-2</v>
      </c>
      <c r="EF213" s="24">
        <v>0.102136</v>
      </c>
      <c r="EG213" s="24">
        <v>8.1217999999999999E-2</v>
      </c>
      <c r="EH213" s="24">
        <v>0.1069819</v>
      </c>
      <c r="EI213" s="24">
        <v>0.1042131</v>
      </c>
      <c r="EJ213" s="24">
        <v>0.14243020000000001</v>
      </c>
      <c r="EK213" s="24">
        <v>0.1980227</v>
      </c>
      <c r="EL213" s="24">
        <v>0.21864159999999999</v>
      </c>
      <c r="EM213" s="24">
        <v>0.1268803</v>
      </c>
      <c r="EN213" s="24">
        <v>0.13102939999999999</v>
      </c>
      <c r="EO213" s="24">
        <v>6.4673999999999995E-2</v>
      </c>
      <c r="EP213" s="24">
        <v>3.1261000000000001E-3</v>
      </c>
      <c r="EQ213" s="24">
        <v>-1.63401E-2</v>
      </c>
      <c r="ER213" s="24">
        <v>-2.4143700000000001E-2</v>
      </c>
      <c r="ES213" s="24">
        <v>-7.8959399999999999E-2</v>
      </c>
      <c r="ET213" s="24">
        <v>-8.5261E-3</v>
      </c>
      <c r="EU213" s="24">
        <v>46.546880000000002</v>
      </c>
      <c r="EV213" s="24">
        <v>45.109380000000002</v>
      </c>
      <c r="EW213" s="24">
        <v>44.65625</v>
      </c>
      <c r="EX213" s="24">
        <v>43.953130000000002</v>
      </c>
      <c r="EY213" s="24">
        <v>42.703130000000002</v>
      </c>
      <c r="EZ213" s="24">
        <v>44.765630000000002</v>
      </c>
      <c r="FA213" s="24">
        <v>44.171880000000002</v>
      </c>
      <c r="FB213" s="24">
        <v>43.46875</v>
      </c>
      <c r="FC213" s="24">
        <v>49.125</v>
      </c>
      <c r="FD213" s="24">
        <v>57.21875</v>
      </c>
      <c r="FE213" s="24">
        <v>62.0625</v>
      </c>
      <c r="FF213" s="24">
        <v>66.34375</v>
      </c>
      <c r="FG213" s="24">
        <v>69.25</v>
      </c>
      <c r="FH213" s="24">
        <v>71.3125</v>
      </c>
      <c r="FI213" s="24">
        <v>72.65625</v>
      </c>
      <c r="FJ213" s="24">
        <v>70.953130000000002</v>
      </c>
      <c r="FK213" s="24">
        <v>67.5</v>
      </c>
      <c r="FL213" s="24">
        <v>61.40625</v>
      </c>
      <c r="FM213" s="24">
        <v>58.0625</v>
      </c>
      <c r="FN213" s="24">
        <v>56.390630000000002</v>
      </c>
      <c r="FO213" s="24">
        <v>55.28125</v>
      </c>
      <c r="FP213" s="24">
        <v>53.484380000000002</v>
      </c>
      <c r="FQ213" s="24">
        <v>51.796880000000002</v>
      </c>
      <c r="FR213" s="24">
        <v>49.78125</v>
      </c>
      <c r="FS213" s="24">
        <v>1.089046</v>
      </c>
      <c r="FT213" s="24">
        <v>3.8330000000000003E-2</v>
      </c>
      <c r="FU213" s="24">
        <v>9.2660699999999999E-2</v>
      </c>
    </row>
    <row r="214" spans="1:177" x14ac:dyDescent="0.2">
      <c r="A214" s="14" t="s">
        <v>228</v>
      </c>
      <c r="B214" s="14" t="s">
        <v>199</v>
      </c>
      <c r="C214" s="14" t="s">
        <v>224</v>
      </c>
      <c r="D214" s="36" t="s">
        <v>250</v>
      </c>
      <c r="E214" s="25" t="s">
        <v>221</v>
      </c>
      <c r="F214" s="25">
        <v>319</v>
      </c>
      <c r="G214" s="24">
        <v>0.85903810000000003</v>
      </c>
      <c r="H214" s="24">
        <v>0.83105470000000004</v>
      </c>
      <c r="I214" s="24">
        <v>0.73942819999999998</v>
      </c>
      <c r="J214" s="24">
        <v>0.78420789999999996</v>
      </c>
      <c r="K214" s="24">
        <v>0.89411719999999995</v>
      </c>
      <c r="L214" s="24">
        <v>0.90409819999999996</v>
      </c>
      <c r="M214" s="24">
        <v>1.0260290000000001</v>
      </c>
      <c r="N214" s="24">
        <v>1.1112500000000001</v>
      </c>
      <c r="O214" s="24">
        <v>1.0469360000000001</v>
      </c>
      <c r="P214" s="24">
        <v>0.93000079999999996</v>
      </c>
      <c r="Q214" s="24">
        <v>0.79535820000000002</v>
      </c>
      <c r="R214" s="24">
        <v>0.72975749999999995</v>
      </c>
      <c r="S214" s="24">
        <v>0.59364159999999999</v>
      </c>
      <c r="T214" s="24">
        <v>0.56438920000000004</v>
      </c>
      <c r="U214" s="24">
        <v>0.65134499999999995</v>
      </c>
      <c r="V214" s="24">
        <v>0.61052329999999999</v>
      </c>
      <c r="W214" s="24">
        <v>0.76014660000000001</v>
      </c>
      <c r="X214" s="24">
        <v>1.0256639999999999</v>
      </c>
      <c r="Y214" s="24">
        <v>1.2875540000000001</v>
      </c>
      <c r="Z214" s="24">
        <v>1.2159850000000001</v>
      </c>
      <c r="AA214" s="24">
        <v>1.207457</v>
      </c>
      <c r="AB214" s="24">
        <v>1.2549969999999999</v>
      </c>
      <c r="AC214" s="24">
        <v>1.145019</v>
      </c>
      <c r="AD214" s="24">
        <v>1.036376</v>
      </c>
      <c r="AE214" s="24">
        <v>-7.8991699999999998E-2</v>
      </c>
      <c r="AF214" s="24">
        <v>-7.6095300000000005E-2</v>
      </c>
      <c r="AG214" s="24">
        <v>-0.12821199999999999</v>
      </c>
      <c r="AH214" s="24">
        <v>-0.1094304</v>
      </c>
      <c r="AI214" s="24">
        <v>-0.1147273</v>
      </c>
      <c r="AJ214" s="24">
        <v>-9.1601299999999997E-2</v>
      </c>
      <c r="AK214" s="24">
        <v>-0.1051716</v>
      </c>
      <c r="AL214" s="24">
        <v>-0.1021251</v>
      </c>
      <c r="AM214" s="24">
        <v>5.8114199999999998E-2</v>
      </c>
      <c r="AN214" s="24">
        <v>1.6874500000000001E-2</v>
      </c>
      <c r="AO214" s="24">
        <v>1.4092199999999999E-2</v>
      </c>
      <c r="AP214" s="24">
        <v>-5.9442099999999998E-2</v>
      </c>
      <c r="AQ214" s="24">
        <v>-9.0128299999999995E-2</v>
      </c>
      <c r="AR214" s="24">
        <v>-0.1017984</v>
      </c>
      <c r="AS214" s="24">
        <v>-9.0135199999999999E-2</v>
      </c>
      <c r="AT214" s="24">
        <v>-6.8880999999999998E-2</v>
      </c>
      <c r="AU214" s="24">
        <v>-6.7297599999999999E-2</v>
      </c>
      <c r="AV214" s="24">
        <v>-6.2477699999999997E-2</v>
      </c>
      <c r="AW214" s="24">
        <v>-4.9062999999999997E-3</v>
      </c>
      <c r="AX214" s="24">
        <v>-6.0165400000000001E-2</v>
      </c>
      <c r="AY214" s="24">
        <v>-0.14662749999999999</v>
      </c>
      <c r="AZ214" s="24">
        <v>-0.1465679</v>
      </c>
      <c r="BA214" s="24">
        <v>-0.13996910000000001</v>
      </c>
      <c r="BB214" s="24">
        <v>-7.8955999999999998E-2</v>
      </c>
      <c r="BC214" s="24">
        <v>-4.7153599999999997E-2</v>
      </c>
      <c r="BD214" s="24">
        <v>-4.2792200000000002E-2</v>
      </c>
      <c r="BE214" s="24">
        <v>-9.7434800000000002E-2</v>
      </c>
      <c r="BF214" s="24">
        <v>-7.5294200000000006E-2</v>
      </c>
      <c r="BG214" s="24">
        <v>-7.6176599999999997E-2</v>
      </c>
      <c r="BH214" s="24">
        <v>-4.16155E-2</v>
      </c>
      <c r="BI214" s="24">
        <v>-6.1767099999999998E-2</v>
      </c>
      <c r="BJ214" s="24">
        <v>-6.2282200000000003E-2</v>
      </c>
      <c r="BK214" s="24">
        <v>0.103898</v>
      </c>
      <c r="BL214" s="24">
        <v>6.6401600000000005E-2</v>
      </c>
      <c r="BM214" s="24">
        <v>5.2411899999999997E-2</v>
      </c>
      <c r="BN214" s="24">
        <v>-2.0219999999999998E-2</v>
      </c>
      <c r="BO214" s="24">
        <v>-5.0375499999999997E-2</v>
      </c>
      <c r="BP214" s="24">
        <v>-6.2694200000000005E-2</v>
      </c>
      <c r="BQ214" s="24">
        <v>-4.4857800000000003E-2</v>
      </c>
      <c r="BR214" s="24">
        <v>-2.73225E-2</v>
      </c>
      <c r="BS214" s="24">
        <v>-2.2881499999999999E-2</v>
      </c>
      <c r="BT214" s="24">
        <v>-1.88497E-2</v>
      </c>
      <c r="BU214" s="24">
        <v>4.4411800000000001E-2</v>
      </c>
      <c r="BV214" s="24">
        <v>-2.2515E-3</v>
      </c>
      <c r="BW214" s="24">
        <v>-9.5703499999999997E-2</v>
      </c>
      <c r="BX214" s="24">
        <v>-8.2131200000000001E-2</v>
      </c>
      <c r="BY214" s="24">
        <v>-7.8817999999999999E-2</v>
      </c>
      <c r="BZ214" s="24">
        <v>-2.8587399999999999E-2</v>
      </c>
      <c r="CA214" s="24">
        <v>-2.5102599999999999E-2</v>
      </c>
      <c r="CB214" s="24">
        <v>-1.97266E-2</v>
      </c>
      <c r="CC214" s="24">
        <v>-7.6118599999999995E-2</v>
      </c>
      <c r="CD214" s="24">
        <v>-5.1651500000000003E-2</v>
      </c>
      <c r="CE214" s="24">
        <v>-4.94765E-2</v>
      </c>
      <c r="CF214" s="24">
        <v>-6.9956000000000003E-3</v>
      </c>
      <c r="CG214" s="24">
        <v>-3.1705299999999999E-2</v>
      </c>
      <c r="CH214" s="24">
        <v>-3.4687000000000003E-2</v>
      </c>
      <c r="CI214" s="24">
        <v>0.1356078</v>
      </c>
      <c r="CJ214" s="24">
        <v>0.1007039</v>
      </c>
      <c r="CK214" s="24">
        <v>7.8951999999999994E-2</v>
      </c>
      <c r="CL214" s="24">
        <v>6.9451000000000001E-3</v>
      </c>
      <c r="CM214" s="24">
        <v>-2.28428E-2</v>
      </c>
      <c r="CN214" s="24">
        <v>-3.5610799999999998E-2</v>
      </c>
      <c r="CO214" s="24">
        <v>-1.34988E-2</v>
      </c>
      <c r="CP214" s="24">
        <v>1.4607999999999999E-3</v>
      </c>
      <c r="CQ214" s="24">
        <v>7.8808999999999997E-3</v>
      </c>
      <c r="CR214" s="24">
        <v>1.13668E-2</v>
      </c>
      <c r="CS214" s="24">
        <v>7.8569299999999995E-2</v>
      </c>
      <c r="CT214" s="24">
        <v>3.78596E-2</v>
      </c>
      <c r="CU214" s="24">
        <v>-6.0433599999999997E-2</v>
      </c>
      <c r="CV214" s="24">
        <v>-3.7502500000000001E-2</v>
      </c>
      <c r="CW214" s="24">
        <v>-3.6464900000000001E-2</v>
      </c>
      <c r="CX214" s="24">
        <v>6.2976999999999998E-3</v>
      </c>
      <c r="CY214" s="24">
        <v>-3.0515E-3</v>
      </c>
      <c r="CZ214" s="24">
        <v>3.339E-3</v>
      </c>
      <c r="DA214" s="24">
        <v>-5.4802499999999997E-2</v>
      </c>
      <c r="DB214" s="24">
        <v>-2.80088E-2</v>
      </c>
      <c r="DC214" s="24">
        <v>-2.2776399999999999E-2</v>
      </c>
      <c r="DD214" s="24">
        <v>2.76244E-2</v>
      </c>
      <c r="DE214" s="24">
        <v>-1.6433999999999999E-3</v>
      </c>
      <c r="DF214" s="24">
        <v>-7.0918999999999999E-3</v>
      </c>
      <c r="DG214" s="24">
        <v>0.16731750000000001</v>
      </c>
      <c r="DH214" s="24">
        <v>0.13500619999999999</v>
      </c>
      <c r="DI214" s="24">
        <v>0.105492</v>
      </c>
      <c r="DJ214" s="24">
        <v>3.41102E-2</v>
      </c>
      <c r="DK214" s="24">
        <v>4.6898E-3</v>
      </c>
      <c r="DL214" s="24">
        <v>-8.5272999999999998E-3</v>
      </c>
      <c r="DM214" s="24">
        <v>1.78602E-2</v>
      </c>
      <c r="DN214" s="24">
        <v>3.0244099999999999E-2</v>
      </c>
      <c r="DO214" s="24">
        <v>3.8643400000000001E-2</v>
      </c>
      <c r="DP214" s="24">
        <v>4.15834E-2</v>
      </c>
      <c r="DQ214" s="24">
        <v>0.1127268</v>
      </c>
      <c r="DR214" s="24">
        <v>7.7970600000000001E-2</v>
      </c>
      <c r="DS214" s="24">
        <v>-2.51638E-2</v>
      </c>
      <c r="DT214" s="24">
        <v>7.1260999999999998E-3</v>
      </c>
      <c r="DU214" s="24">
        <v>5.8881999999999997E-3</v>
      </c>
      <c r="DV214" s="24">
        <v>4.1182799999999999E-2</v>
      </c>
      <c r="DW214" s="24">
        <v>2.8786599999999999E-2</v>
      </c>
      <c r="DX214" s="24">
        <v>3.6642099999999997E-2</v>
      </c>
      <c r="DY214" s="24">
        <v>-2.4025299999999999E-2</v>
      </c>
      <c r="DZ214" s="24">
        <v>6.1275000000000001E-3</v>
      </c>
      <c r="EA214" s="24">
        <v>1.5774300000000002E-2</v>
      </c>
      <c r="EB214" s="24">
        <v>7.7610200000000004E-2</v>
      </c>
      <c r="EC214" s="24">
        <v>4.1761100000000002E-2</v>
      </c>
      <c r="ED214" s="24">
        <v>3.2751099999999998E-2</v>
      </c>
      <c r="EE214" s="24">
        <v>0.21310129999999999</v>
      </c>
      <c r="EF214" s="24">
        <v>0.18453330000000001</v>
      </c>
      <c r="EG214" s="24">
        <v>0.14381169999999999</v>
      </c>
      <c r="EH214" s="24">
        <v>7.33322E-2</v>
      </c>
      <c r="EI214" s="24">
        <v>4.4442599999999999E-2</v>
      </c>
      <c r="EJ214" s="24">
        <v>3.0576900000000001E-2</v>
      </c>
      <c r="EK214" s="24">
        <v>6.3137600000000002E-2</v>
      </c>
      <c r="EL214" s="24">
        <v>7.1802500000000005E-2</v>
      </c>
      <c r="EM214" s="24">
        <v>8.3059400000000005E-2</v>
      </c>
      <c r="EN214" s="24">
        <v>8.5211400000000007E-2</v>
      </c>
      <c r="EO214" s="24">
        <v>0.16204489999999999</v>
      </c>
      <c r="EP214" s="24">
        <v>0.13588449999999999</v>
      </c>
      <c r="EQ214" s="24">
        <v>2.57603E-2</v>
      </c>
      <c r="ER214" s="24">
        <v>7.1562799999999996E-2</v>
      </c>
      <c r="ES214" s="24">
        <v>6.7039299999999996E-2</v>
      </c>
      <c r="ET214" s="24">
        <v>9.1551400000000005E-2</v>
      </c>
      <c r="EU214" s="24">
        <v>44.796880000000002</v>
      </c>
      <c r="EV214" s="24">
        <v>44.375</v>
      </c>
      <c r="EW214" s="24">
        <v>43.921880000000002</v>
      </c>
      <c r="EX214" s="24">
        <v>43.234380000000002</v>
      </c>
      <c r="EY214" s="24">
        <v>43.5</v>
      </c>
      <c r="EZ214" s="24">
        <v>42.96875</v>
      </c>
      <c r="FA214" s="24">
        <v>41.765630000000002</v>
      </c>
      <c r="FB214" s="24">
        <v>41.984380000000002</v>
      </c>
      <c r="FC214" s="24">
        <v>47.09375</v>
      </c>
      <c r="FD214" s="24">
        <v>53.734380000000002</v>
      </c>
      <c r="FE214" s="24">
        <v>58.75</v>
      </c>
      <c r="FF214" s="24">
        <v>63.75</v>
      </c>
      <c r="FG214" s="24">
        <v>67.234380000000002</v>
      </c>
      <c r="FH214" s="24">
        <v>71.671880000000002</v>
      </c>
      <c r="FI214" s="24">
        <v>72.09375</v>
      </c>
      <c r="FJ214" s="24">
        <v>69.59375</v>
      </c>
      <c r="FK214" s="24">
        <v>68.046880000000002</v>
      </c>
      <c r="FL214" s="24">
        <v>62.125</v>
      </c>
      <c r="FM214" s="24">
        <v>58.703130000000002</v>
      </c>
      <c r="FN214" s="24">
        <v>57.609380000000002</v>
      </c>
      <c r="FO214" s="24">
        <v>53.6875</v>
      </c>
      <c r="FP214" s="24">
        <v>52.359380000000002</v>
      </c>
      <c r="FQ214" s="24">
        <v>50.6875</v>
      </c>
      <c r="FR214" s="24">
        <v>49.34375</v>
      </c>
      <c r="FS214" s="24">
        <v>0.68571510000000002</v>
      </c>
      <c r="FT214" s="24">
        <v>3.43047E-2</v>
      </c>
      <c r="FU214" s="24">
        <v>4.1796E-2</v>
      </c>
    </row>
    <row r="215" spans="1:177" x14ac:dyDescent="0.2">
      <c r="A215" s="14" t="s">
        <v>228</v>
      </c>
      <c r="B215" s="14" t="s">
        <v>199</v>
      </c>
      <c r="C215" s="14" t="s">
        <v>224</v>
      </c>
      <c r="D215" s="36" t="s">
        <v>251</v>
      </c>
      <c r="E215" s="25" t="s">
        <v>219</v>
      </c>
      <c r="F215" s="25">
        <v>795</v>
      </c>
      <c r="G215" s="24">
        <v>0.67230529999999999</v>
      </c>
      <c r="H215" s="24">
        <v>0.60996499999999998</v>
      </c>
      <c r="I215" s="24">
        <v>0.57564009999999999</v>
      </c>
      <c r="J215" s="24">
        <v>0.5585234</v>
      </c>
      <c r="K215" s="24">
        <v>0.56108809999999998</v>
      </c>
      <c r="L215" s="24">
        <v>0.65896679999999996</v>
      </c>
      <c r="M215" s="24">
        <v>0.8029463</v>
      </c>
      <c r="N215" s="24">
        <v>0.8101043</v>
      </c>
      <c r="O215" s="24">
        <v>0.84187109999999998</v>
      </c>
      <c r="P215" s="24">
        <v>0.77550300000000005</v>
      </c>
      <c r="Q215" s="24">
        <v>0.77102230000000005</v>
      </c>
      <c r="R215" s="24">
        <v>0.76022719999999999</v>
      </c>
      <c r="S215" s="24">
        <v>0.78431799999999996</v>
      </c>
      <c r="T215" s="24">
        <v>0.73398379999999996</v>
      </c>
      <c r="U215" s="24">
        <v>0.78314510000000004</v>
      </c>
      <c r="V215" s="24">
        <v>0.86806680000000003</v>
      </c>
      <c r="W215" s="24">
        <v>0.96491179999999999</v>
      </c>
      <c r="X215" s="24">
        <v>1.157411</v>
      </c>
      <c r="Y215" s="24">
        <v>1.220804</v>
      </c>
      <c r="Z215" s="24">
        <v>1.2329479999999999</v>
      </c>
      <c r="AA215" s="24">
        <v>1.157999</v>
      </c>
      <c r="AB215" s="24">
        <v>1.11602</v>
      </c>
      <c r="AC215" s="24">
        <v>0.99219469999999998</v>
      </c>
      <c r="AD215" s="24">
        <v>0.85031159999999995</v>
      </c>
      <c r="AE215" s="24">
        <v>-0.14839959999999999</v>
      </c>
      <c r="AF215" s="24">
        <v>-0.16032689999999999</v>
      </c>
      <c r="AG215" s="24">
        <v>-0.14636660000000001</v>
      </c>
      <c r="AH215" s="24">
        <v>-0.10085529999999999</v>
      </c>
      <c r="AI215" s="24">
        <v>-0.1043313</v>
      </c>
      <c r="AJ215" s="24">
        <v>-8.8412299999999999E-2</v>
      </c>
      <c r="AK215" s="24">
        <v>-0.114318</v>
      </c>
      <c r="AL215" s="24">
        <v>-9.5936999999999995E-2</v>
      </c>
      <c r="AM215" s="24">
        <v>-1.5682999999999999E-2</v>
      </c>
      <c r="AN215" s="24">
        <v>1.4519999999999999E-3</v>
      </c>
      <c r="AO215" s="24">
        <v>-2.3206000000000001E-2</v>
      </c>
      <c r="AP215" s="24">
        <v>-3.0655200000000001E-2</v>
      </c>
      <c r="AQ215" s="24">
        <v>-4.2178300000000002E-2</v>
      </c>
      <c r="AR215" s="24">
        <v>-5.0696699999999997E-2</v>
      </c>
      <c r="AS215" s="24">
        <v>3.7977000000000002E-3</v>
      </c>
      <c r="AT215" s="24">
        <v>2.3641800000000001E-2</v>
      </c>
      <c r="AU215" s="24">
        <v>-1.8774900000000001E-2</v>
      </c>
      <c r="AV215" s="24">
        <v>-8.2643900000000006E-2</v>
      </c>
      <c r="AW215" s="24">
        <v>-9.3475299999999997E-2</v>
      </c>
      <c r="AX215" s="24">
        <v>-0.14526330000000001</v>
      </c>
      <c r="AY215" s="24">
        <v>-0.156446</v>
      </c>
      <c r="AZ215" s="24">
        <v>-0.1246945</v>
      </c>
      <c r="BA215" s="24">
        <v>-0.1636386</v>
      </c>
      <c r="BB215" s="24">
        <v>-0.1139457</v>
      </c>
      <c r="BC215" s="24">
        <v>-0.10809340000000001</v>
      </c>
      <c r="BD215" s="24">
        <v>-0.1217723</v>
      </c>
      <c r="BE215" s="24">
        <v>-0.11160680000000001</v>
      </c>
      <c r="BF215" s="24">
        <v>-6.7648200000000006E-2</v>
      </c>
      <c r="BG215" s="24">
        <v>-7.3972700000000002E-2</v>
      </c>
      <c r="BH215" s="24">
        <v>-5.5673500000000001E-2</v>
      </c>
      <c r="BI215" s="24">
        <v>-8.0200499999999994E-2</v>
      </c>
      <c r="BJ215" s="24">
        <v>-5.72656E-2</v>
      </c>
      <c r="BK215" s="24">
        <v>2.00929E-2</v>
      </c>
      <c r="BL215" s="24">
        <v>3.3039499999999999E-2</v>
      </c>
      <c r="BM215" s="24">
        <v>9.8308000000000006E-3</v>
      </c>
      <c r="BN215" s="24">
        <v>-2.064E-4</v>
      </c>
      <c r="BO215" s="24">
        <v>-1.2772500000000001E-2</v>
      </c>
      <c r="BP215" s="24">
        <v>-1.5905599999999999E-2</v>
      </c>
      <c r="BQ215" s="24">
        <v>3.7597499999999999E-2</v>
      </c>
      <c r="BR215" s="24">
        <v>5.4798300000000001E-2</v>
      </c>
      <c r="BS215" s="24">
        <v>1.2434300000000001E-2</v>
      </c>
      <c r="BT215" s="24">
        <v>-3.2882000000000002E-2</v>
      </c>
      <c r="BU215" s="24">
        <v>-4.0504499999999999E-2</v>
      </c>
      <c r="BV215" s="24">
        <v>-8.9459700000000003E-2</v>
      </c>
      <c r="BW215" s="24">
        <v>-0.11415409999999999</v>
      </c>
      <c r="BX215" s="24">
        <v>-8.5930699999999999E-2</v>
      </c>
      <c r="BY215" s="24">
        <v>-0.12250270000000001</v>
      </c>
      <c r="BZ215" s="24">
        <v>-7.4433700000000005E-2</v>
      </c>
      <c r="CA215" s="24">
        <v>-8.0177499999999999E-2</v>
      </c>
      <c r="CB215" s="24">
        <v>-9.5069500000000001E-2</v>
      </c>
      <c r="CC215" s="24">
        <v>-8.7532299999999993E-2</v>
      </c>
      <c r="CD215" s="24">
        <v>-4.4649099999999997E-2</v>
      </c>
      <c r="CE215" s="24">
        <v>-5.2946399999999998E-2</v>
      </c>
      <c r="CF215" s="24">
        <v>-3.2998699999999999E-2</v>
      </c>
      <c r="CG215" s="24">
        <v>-5.65709E-2</v>
      </c>
      <c r="CH215" s="24">
        <v>-3.0481899999999999E-2</v>
      </c>
      <c r="CI215" s="24">
        <v>4.48712E-2</v>
      </c>
      <c r="CJ215" s="24">
        <v>5.4916899999999998E-2</v>
      </c>
      <c r="CK215" s="24">
        <v>3.2711999999999998E-2</v>
      </c>
      <c r="CL215" s="24">
        <v>2.0882399999999999E-2</v>
      </c>
      <c r="CM215" s="24">
        <v>7.5938999999999998E-3</v>
      </c>
      <c r="CN215" s="24">
        <v>8.1905999999999993E-3</v>
      </c>
      <c r="CO215" s="24">
        <v>6.1007199999999998E-2</v>
      </c>
      <c r="CP215" s="24">
        <v>7.6377200000000006E-2</v>
      </c>
      <c r="CQ215" s="24">
        <v>3.4049700000000002E-2</v>
      </c>
      <c r="CR215" s="24">
        <v>1.5828999999999999E-3</v>
      </c>
      <c r="CS215" s="24">
        <v>-3.8170999999999999E-3</v>
      </c>
      <c r="CT215" s="24">
        <v>-5.0810300000000003E-2</v>
      </c>
      <c r="CU215" s="24">
        <v>-8.4862800000000002E-2</v>
      </c>
      <c r="CV215" s="24">
        <v>-5.9082999999999997E-2</v>
      </c>
      <c r="CW215" s="24">
        <v>-9.4012200000000004E-2</v>
      </c>
      <c r="CX215" s="24">
        <v>-4.7067699999999997E-2</v>
      </c>
      <c r="CY215" s="24">
        <v>-5.2261599999999998E-2</v>
      </c>
      <c r="CZ215" s="24">
        <v>-6.8366700000000002E-2</v>
      </c>
      <c r="DA215" s="24">
        <v>-6.3457799999999995E-2</v>
      </c>
      <c r="DB215" s="24">
        <v>-2.16499E-2</v>
      </c>
      <c r="DC215" s="24">
        <v>-3.19201E-2</v>
      </c>
      <c r="DD215" s="24">
        <v>-1.03239E-2</v>
      </c>
      <c r="DE215" s="24">
        <v>-3.2941199999999997E-2</v>
      </c>
      <c r="DF215" s="24">
        <v>-3.6982999999999999E-3</v>
      </c>
      <c r="DG215" s="24">
        <v>6.96494E-2</v>
      </c>
      <c r="DH215" s="24">
        <v>7.6794299999999996E-2</v>
      </c>
      <c r="DI215" s="24">
        <v>5.5593200000000002E-2</v>
      </c>
      <c r="DJ215" s="24">
        <v>4.1971099999999997E-2</v>
      </c>
      <c r="DK215" s="24">
        <v>2.7960200000000001E-2</v>
      </c>
      <c r="DL215" s="24">
        <v>3.22869E-2</v>
      </c>
      <c r="DM215" s="24">
        <v>8.4416900000000003E-2</v>
      </c>
      <c r="DN215" s="24">
        <v>9.7956100000000004E-2</v>
      </c>
      <c r="DO215" s="24">
        <v>5.5665199999999998E-2</v>
      </c>
      <c r="DP215" s="24">
        <v>3.6047799999999998E-2</v>
      </c>
      <c r="DQ215" s="24">
        <v>3.2870299999999998E-2</v>
      </c>
      <c r="DR215" s="24">
        <v>-1.2161E-2</v>
      </c>
      <c r="DS215" s="24">
        <v>-5.5571599999999999E-2</v>
      </c>
      <c r="DT215" s="24">
        <v>-3.2235300000000001E-2</v>
      </c>
      <c r="DU215" s="24">
        <v>-6.5521700000000002E-2</v>
      </c>
      <c r="DV215" s="24">
        <v>-1.9701699999999999E-2</v>
      </c>
      <c r="DW215" s="24">
        <v>-1.19554E-2</v>
      </c>
      <c r="DX215" s="24">
        <v>-2.9812100000000001E-2</v>
      </c>
      <c r="DY215" s="24">
        <v>-2.8698000000000001E-2</v>
      </c>
      <c r="DZ215" s="24">
        <v>1.15572E-2</v>
      </c>
      <c r="EA215" s="24">
        <v>-1.5613999999999999E-3</v>
      </c>
      <c r="EB215" s="24">
        <v>2.2414900000000001E-2</v>
      </c>
      <c r="EC215" s="24">
        <v>1.1762000000000001E-3</v>
      </c>
      <c r="ED215" s="24">
        <v>3.49731E-2</v>
      </c>
      <c r="EE215" s="24">
        <v>0.1054253</v>
      </c>
      <c r="EF215" s="24">
        <v>0.1083817</v>
      </c>
      <c r="EG215" s="24">
        <v>8.863E-2</v>
      </c>
      <c r="EH215" s="24">
        <v>7.2419899999999995E-2</v>
      </c>
      <c r="EI215" s="24">
        <v>5.7366E-2</v>
      </c>
      <c r="EJ215" s="24">
        <v>6.7077999999999999E-2</v>
      </c>
      <c r="EK215" s="24">
        <v>0.11821669999999999</v>
      </c>
      <c r="EL215" s="24">
        <v>0.12911259999999999</v>
      </c>
      <c r="EM215" s="24">
        <v>8.6874400000000004E-2</v>
      </c>
      <c r="EN215" s="24">
        <v>8.58096E-2</v>
      </c>
      <c r="EO215" s="24">
        <v>8.5841200000000006E-2</v>
      </c>
      <c r="EP215" s="24">
        <v>4.3642599999999997E-2</v>
      </c>
      <c r="EQ215" s="24">
        <v>-1.32797E-2</v>
      </c>
      <c r="ER215" s="24">
        <v>6.5285999999999999E-3</v>
      </c>
      <c r="ES215" s="24">
        <v>-2.4385799999999999E-2</v>
      </c>
      <c r="ET215" s="24">
        <v>1.9810299999999999E-2</v>
      </c>
      <c r="EU215" s="24">
        <v>50.551720000000003</v>
      </c>
      <c r="EV215" s="24">
        <v>51.01379</v>
      </c>
      <c r="EW215" s="24">
        <v>50.937930000000001</v>
      </c>
      <c r="EX215" s="24">
        <v>51.234479999999998</v>
      </c>
      <c r="EY215" s="24">
        <v>52.075859999999999</v>
      </c>
      <c r="EZ215" s="24">
        <v>53.93103</v>
      </c>
      <c r="FA215" s="24">
        <v>54.91724</v>
      </c>
      <c r="FB215" s="24">
        <v>55.558619999999998</v>
      </c>
      <c r="FC215" s="24">
        <v>55.855170000000001</v>
      </c>
      <c r="FD215" s="24">
        <v>56.641379999999998</v>
      </c>
      <c r="FE215" s="24">
        <v>56.558619999999998</v>
      </c>
      <c r="FF215" s="24">
        <v>56.206899999999997</v>
      </c>
      <c r="FG215" s="24">
        <v>56.193100000000001</v>
      </c>
      <c r="FH215" s="24">
        <v>56.537930000000003</v>
      </c>
      <c r="FI215" s="24">
        <v>56.751719999999999</v>
      </c>
      <c r="FJ215" s="24">
        <v>56.779310000000002</v>
      </c>
      <c r="FK215" s="24">
        <v>56.6</v>
      </c>
      <c r="FL215" s="24">
        <v>56.689660000000003</v>
      </c>
      <c r="FM215" s="24">
        <v>56.641379999999998</v>
      </c>
      <c r="FN215" s="24">
        <v>56.124139999999997</v>
      </c>
      <c r="FO215" s="24">
        <v>55.517240000000001</v>
      </c>
      <c r="FP215" s="24">
        <v>55.668959999999998</v>
      </c>
      <c r="FQ215" s="24">
        <v>54.551720000000003</v>
      </c>
      <c r="FR215" s="24">
        <v>53.74483</v>
      </c>
      <c r="FS215" s="24">
        <v>0.64915529999999999</v>
      </c>
      <c r="FT215" s="24">
        <v>2.5978600000000001E-2</v>
      </c>
      <c r="FU215" s="24">
        <v>5.0941599999999997E-2</v>
      </c>
    </row>
    <row r="216" spans="1:177" x14ac:dyDescent="0.2">
      <c r="A216" s="14" t="s">
        <v>228</v>
      </c>
      <c r="B216" s="14" t="s">
        <v>199</v>
      </c>
      <c r="C216" s="14" t="s">
        <v>224</v>
      </c>
      <c r="D216" s="36" t="s">
        <v>251</v>
      </c>
      <c r="E216" s="25" t="s">
        <v>220</v>
      </c>
      <c r="F216" s="25">
        <v>449</v>
      </c>
      <c r="G216" s="24">
        <v>0.74903180000000003</v>
      </c>
      <c r="H216" s="24">
        <v>0.70244530000000005</v>
      </c>
      <c r="I216" s="24">
        <v>0.71243959999999995</v>
      </c>
      <c r="J216" s="24">
        <v>0.68146899999999999</v>
      </c>
      <c r="K216" s="24">
        <v>0.61915220000000004</v>
      </c>
      <c r="L216" s="24">
        <v>0.67645</v>
      </c>
      <c r="M216" s="24">
        <v>0.76284209999999997</v>
      </c>
      <c r="N216" s="24">
        <v>0.82078119999999999</v>
      </c>
      <c r="O216" s="24">
        <v>0.89575979999999999</v>
      </c>
      <c r="P216" s="24">
        <v>0.76329440000000004</v>
      </c>
      <c r="Q216" s="24">
        <v>0.86097480000000004</v>
      </c>
      <c r="R216" s="24">
        <v>0.81694869999999997</v>
      </c>
      <c r="S216" s="24">
        <v>0.86805030000000005</v>
      </c>
      <c r="T216" s="24">
        <v>0.88716669999999997</v>
      </c>
      <c r="U216" s="24">
        <v>0.85051290000000002</v>
      </c>
      <c r="V216" s="24">
        <v>0.8173203</v>
      </c>
      <c r="W216" s="24">
        <v>0.86304959999999997</v>
      </c>
      <c r="X216" s="24">
        <v>1.1620600000000001</v>
      </c>
      <c r="Y216" s="24">
        <v>1.2522770000000001</v>
      </c>
      <c r="Z216" s="24">
        <v>1.269995</v>
      </c>
      <c r="AA216" s="24">
        <v>1.257808</v>
      </c>
      <c r="AB216" s="24">
        <v>1.0765929999999999</v>
      </c>
      <c r="AC216" s="24">
        <v>0.96615669999999998</v>
      </c>
      <c r="AD216" s="24">
        <v>0.91724819999999996</v>
      </c>
      <c r="AE216" s="24">
        <v>-0.27591169999999998</v>
      </c>
      <c r="AF216" s="24">
        <v>-0.31214940000000002</v>
      </c>
      <c r="AG216" s="24">
        <v>-0.24631020000000001</v>
      </c>
      <c r="AH216" s="24">
        <v>-0.16177559999999999</v>
      </c>
      <c r="AI216" s="24">
        <v>-0.1613636</v>
      </c>
      <c r="AJ216" s="24">
        <v>-0.13556679999999999</v>
      </c>
      <c r="AK216" s="24">
        <v>-0.17170859999999999</v>
      </c>
      <c r="AL216" s="24">
        <v>-0.1503236</v>
      </c>
      <c r="AM216" s="24">
        <v>-0.10050539999999999</v>
      </c>
      <c r="AN216" s="24">
        <v>-3.8444800000000001E-2</v>
      </c>
      <c r="AO216" s="24">
        <v>-9.6864500000000006E-2</v>
      </c>
      <c r="AP216" s="24">
        <v>-4.7792800000000003E-2</v>
      </c>
      <c r="AQ216" s="24">
        <v>-3.7895499999999999E-2</v>
      </c>
      <c r="AR216" s="24">
        <v>-4.4808300000000002E-2</v>
      </c>
      <c r="AS216" s="24">
        <v>3.9541600000000003E-2</v>
      </c>
      <c r="AT216" s="24">
        <v>4.8183900000000002E-2</v>
      </c>
      <c r="AU216" s="24">
        <v>-3.2395899999999998E-2</v>
      </c>
      <c r="AV216" s="24">
        <v>-0.1688943</v>
      </c>
      <c r="AW216" s="24">
        <v>-0.2421413</v>
      </c>
      <c r="AX216" s="24">
        <v>-0.3081584</v>
      </c>
      <c r="AY216" s="24">
        <v>-0.23324600000000001</v>
      </c>
      <c r="AZ216" s="24">
        <v>-0.15488379999999999</v>
      </c>
      <c r="BA216" s="24">
        <v>-0.24365210000000001</v>
      </c>
      <c r="BB216" s="24">
        <v>-0.207376</v>
      </c>
      <c r="BC216" s="24">
        <v>-0.20213449999999999</v>
      </c>
      <c r="BD216" s="24">
        <v>-0.24315100000000001</v>
      </c>
      <c r="BE216" s="24">
        <v>-0.1852973</v>
      </c>
      <c r="BF216" s="24">
        <v>-0.1051078</v>
      </c>
      <c r="BG216" s="24">
        <v>-0.1143607</v>
      </c>
      <c r="BH216" s="24">
        <v>-9.1197700000000007E-2</v>
      </c>
      <c r="BI216" s="24">
        <v>-0.1190441</v>
      </c>
      <c r="BJ216" s="24">
        <v>-8.3832199999999996E-2</v>
      </c>
      <c r="BK216" s="24">
        <v>-4.6261499999999997E-2</v>
      </c>
      <c r="BL216" s="24">
        <v>1.7589999999999999E-4</v>
      </c>
      <c r="BM216" s="24">
        <v>-4.3997099999999997E-2</v>
      </c>
      <c r="BN216" s="24">
        <v>-1.652E-3</v>
      </c>
      <c r="BO216" s="24">
        <v>4.9506000000000003E-3</v>
      </c>
      <c r="BP216" s="24">
        <v>1.2444800000000001E-2</v>
      </c>
      <c r="BQ216" s="24">
        <v>8.9848600000000001E-2</v>
      </c>
      <c r="BR216" s="24">
        <v>9.4614599999999993E-2</v>
      </c>
      <c r="BS216" s="24">
        <v>1.25421E-2</v>
      </c>
      <c r="BT216" s="24">
        <v>-7.9466599999999998E-2</v>
      </c>
      <c r="BU216" s="24">
        <v>-0.14880560000000001</v>
      </c>
      <c r="BV216" s="24">
        <v>-0.212616</v>
      </c>
      <c r="BW216" s="24">
        <v>-0.16561129999999999</v>
      </c>
      <c r="BX216" s="24">
        <v>-0.1113194</v>
      </c>
      <c r="BY216" s="24">
        <v>-0.1882858</v>
      </c>
      <c r="BZ216" s="24">
        <v>-0.14657480000000001</v>
      </c>
      <c r="CA216" s="24">
        <v>-0.1510367</v>
      </c>
      <c r="CB216" s="24">
        <v>-0.19536290000000001</v>
      </c>
      <c r="CC216" s="24">
        <v>-0.1430399</v>
      </c>
      <c r="CD216" s="24">
        <v>-6.5859799999999996E-2</v>
      </c>
      <c r="CE216" s="24">
        <v>-8.1806699999999996E-2</v>
      </c>
      <c r="CF216" s="24">
        <v>-6.0467800000000002E-2</v>
      </c>
      <c r="CG216" s="24">
        <v>-8.2568900000000001E-2</v>
      </c>
      <c r="CH216" s="24">
        <v>-3.7780500000000002E-2</v>
      </c>
      <c r="CI216" s="24">
        <v>-8.6923E-3</v>
      </c>
      <c r="CJ216" s="24">
        <v>2.69246E-2</v>
      </c>
      <c r="CK216" s="24">
        <v>-7.3813000000000004E-3</v>
      </c>
      <c r="CL216" s="24">
        <v>3.0304899999999999E-2</v>
      </c>
      <c r="CM216" s="24">
        <v>3.4625599999999999E-2</v>
      </c>
      <c r="CN216" s="24">
        <v>5.2098199999999997E-2</v>
      </c>
      <c r="CO216" s="24">
        <v>0.124691</v>
      </c>
      <c r="CP216" s="24">
        <v>0.1267723</v>
      </c>
      <c r="CQ216" s="24">
        <v>4.3666099999999999E-2</v>
      </c>
      <c r="CR216" s="24">
        <v>-1.7529200000000002E-2</v>
      </c>
      <c r="CS216" s="24">
        <v>-8.4161600000000003E-2</v>
      </c>
      <c r="CT216" s="24">
        <v>-0.14644370000000001</v>
      </c>
      <c r="CU216" s="24">
        <v>-0.1187676</v>
      </c>
      <c r="CV216" s="24">
        <v>-8.1146800000000005E-2</v>
      </c>
      <c r="CW216" s="24">
        <v>-0.14993919999999999</v>
      </c>
      <c r="CX216" s="24">
        <v>-0.1044641</v>
      </c>
      <c r="CY216" s="24">
        <v>-9.9938799999999994E-2</v>
      </c>
      <c r="CZ216" s="24">
        <v>-0.14757490000000001</v>
      </c>
      <c r="DA216" s="24">
        <v>-0.1007825</v>
      </c>
      <c r="DB216" s="24">
        <v>-2.6611800000000001E-2</v>
      </c>
      <c r="DC216" s="24">
        <v>-4.9252600000000001E-2</v>
      </c>
      <c r="DD216" s="24">
        <v>-2.9737900000000001E-2</v>
      </c>
      <c r="DE216" s="24">
        <v>-4.6093700000000001E-2</v>
      </c>
      <c r="DF216" s="24">
        <v>8.2713000000000005E-3</v>
      </c>
      <c r="DG216" s="24">
        <v>2.88769E-2</v>
      </c>
      <c r="DH216" s="24">
        <v>5.3673199999999997E-2</v>
      </c>
      <c r="DI216" s="24">
        <v>2.92345E-2</v>
      </c>
      <c r="DJ216" s="24">
        <v>6.2261900000000002E-2</v>
      </c>
      <c r="DK216" s="24">
        <v>6.4300700000000002E-2</v>
      </c>
      <c r="DL216" s="24">
        <v>9.1751600000000003E-2</v>
      </c>
      <c r="DM216" s="24">
        <v>0.15953349999999999</v>
      </c>
      <c r="DN216" s="24">
        <v>0.15893009999999999</v>
      </c>
      <c r="DO216" s="24">
        <v>7.4789999999999995E-2</v>
      </c>
      <c r="DP216" s="24">
        <v>4.4408099999999999E-2</v>
      </c>
      <c r="DQ216" s="24">
        <v>-1.9517699999999999E-2</v>
      </c>
      <c r="DR216" s="24">
        <v>-8.0271400000000007E-2</v>
      </c>
      <c r="DS216" s="24">
        <v>-7.1924000000000002E-2</v>
      </c>
      <c r="DT216" s="24">
        <v>-5.09743E-2</v>
      </c>
      <c r="DU216" s="24">
        <v>-0.1115927</v>
      </c>
      <c r="DV216" s="24">
        <v>-6.23533E-2</v>
      </c>
      <c r="DW216" s="24">
        <v>-2.61617E-2</v>
      </c>
      <c r="DX216" s="24">
        <v>-7.8576499999999994E-2</v>
      </c>
      <c r="DY216" s="24">
        <v>-3.9769499999999999E-2</v>
      </c>
      <c r="DZ216" s="24">
        <v>3.0055999999999999E-2</v>
      </c>
      <c r="EA216" s="24">
        <v>-2.2496999999999999E-3</v>
      </c>
      <c r="EB216" s="24">
        <v>1.46313E-2</v>
      </c>
      <c r="EC216" s="24">
        <v>6.5707999999999999E-3</v>
      </c>
      <c r="ED216" s="24">
        <v>7.4762700000000001E-2</v>
      </c>
      <c r="EE216" s="24">
        <v>8.3120899999999998E-2</v>
      </c>
      <c r="EF216" s="24">
        <v>9.2293899999999998E-2</v>
      </c>
      <c r="EG216" s="24">
        <v>8.2101900000000005E-2</v>
      </c>
      <c r="EH216" s="24">
        <v>0.1084026</v>
      </c>
      <c r="EI216" s="24">
        <v>0.1071468</v>
      </c>
      <c r="EJ216" s="24">
        <v>0.14900479999999999</v>
      </c>
      <c r="EK216" s="24">
        <v>0.20984040000000001</v>
      </c>
      <c r="EL216" s="24">
        <v>0.20536080000000001</v>
      </c>
      <c r="EM216" s="24">
        <v>0.1197281</v>
      </c>
      <c r="EN216" s="24">
        <v>0.1338358</v>
      </c>
      <c r="EO216" s="24">
        <v>7.3817999999999995E-2</v>
      </c>
      <c r="EP216" s="24">
        <v>1.52709E-2</v>
      </c>
      <c r="EQ216" s="24">
        <v>-4.2892E-3</v>
      </c>
      <c r="ER216" s="24">
        <v>-7.4098999999999996E-3</v>
      </c>
      <c r="ES216" s="24">
        <v>-5.6226400000000003E-2</v>
      </c>
      <c r="ET216" s="24">
        <v>-1.5521000000000001E-3</v>
      </c>
      <c r="EU216" s="24">
        <v>51.424660000000003</v>
      </c>
      <c r="EV216" s="24">
        <v>51.712330000000001</v>
      </c>
      <c r="EW216" s="24">
        <v>51.49315</v>
      </c>
      <c r="EX216" s="24">
        <v>51.835619999999999</v>
      </c>
      <c r="EY216" s="24">
        <v>52.616439999999997</v>
      </c>
      <c r="EZ216" s="24">
        <v>54.876710000000003</v>
      </c>
      <c r="FA216" s="24">
        <v>55.643839999999997</v>
      </c>
      <c r="FB216" s="24">
        <v>56.0137</v>
      </c>
      <c r="FC216" s="24">
        <v>56.109589999999997</v>
      </c>
      <c r="FD216" s="24">
        <v>56.698630000000001</v>
      </c>
      <c r="FE216" s="24">
        <v>56.712330000000001</v>
      </c>
      <c r="FF216" s="24">
        <v>56.794519999999999</v>
      </c>
      <c r="FG216" s="24">
        <v>56.904110000000003</v>
      </c>
      <c r="FH216" s="24">
        <v>57.109589999999997</v>
      </c>
      <c r="FI216" s="24">
        <v>57.095889999999997</v>
      </c>
      <c r="FJ216" s="24">
        <v>57.150680000000001</v>
      </c>
      <c r="FK216" s="24">
        <v>56.9863</v>
      </c>
      <c r="FL216" s="24">
        <v>57</v>
      </c>
      <c r="FM216" s="24">
        <v>56.9726</v>
      </c>
      <c r="FN216" s="24">
        <v>56.739730000000002</v>
      </c>
      <c r="FO216" s="24">
        <v>56.068489999999997</v>
      </c>
      <c r="FP216" s="24">
        <v>56.315069999999999</v>
      </c>
      <c r="FQ216" s="24">
        <v>54.821919999999999</v>
      </c>
      <c r="FR216" s="24">
        <v>54.109589999999997</v>
      </c>
      <c r="FS216" s="24">
        <v>1.089046</v>
      </c>
      <c r="FT216" s="24">
        <v>3.8330000000000003E-2</v>
      </c>
      <c r="FU216" s="24">
        <v>9.2660699999999999E-2</v>
      </c>
    </row>
    <row r="217" spans="1:177" x14ac:dyDescent="0.2">
      <c r="A217" s="14" t="s">
        <v>228</v>
      </c>
      <c r="B217" s="14" t="s">
        <v>199</v>
      </c>
      <c r="C217" s="14" t="s">
        <v>224</v>
      </c>
      <c r="D217" s="36" t="s">
        <v>251</v>
      </c>
      <c r="E217" s="25" t="s">
        <v>221</v>
      </c>
      <c r="F217" s="25">
        <v>346</v>
      </c>
      <c r="G217" s="24">
        <v>0.58573109999999995</v>
      </c>
      <c r="H217" s="24">
        <v>0.49776789999999999</v>
      </c>
      <c r="I217" s="24">
        <v>0.42449579999999998</v>
      </c>
      <c r="J217" s="24">
        <v>0.42877300000000002</v>
      </c>
      <c r="K217" s="24">
        <v>0.49832749999999998</v>
      </c>
      <c r="L217" s="24">
        <v>0.64142580000000005</v>
      </c>
      <c r="M217" s="24">
        <v>0.84762700000000002</v>
      </c>
      <c r="N217" s="24">
        <v>0.79746850000000002</v>
      </c>
      <c r="O217" s="24">
        <v>0.79043980000000003</v>
      </c>
      <c r="P217" s="24">
        <v>0.79014289999999998</v>
      </c>
      <c r="Q217" s="24">
        <v>0.67329340000000004</v>
      </c>
      <c r="R217" s="24">
        <v>0.69803199999999999</v>
      </c>
      <c r="S217" s="24">
        <v>0.69258600000000003</v>
      </c>
      <c r="T217" s="24">
        <v>0.57849899999999999</v>
      </c>
      <c r="U217" s="24">
        <v>0.70381649999999996</v>
      </c>
      <c r="V217" s="24">
        <v>0.89638090000000004</v>
      </c>
      <c r="W217" s="24">
        <v>1.0548249999999999</v>
      </c>
      <c r="X217" s="24">
        <v>1.1444190000000001</v>
      </c>
      <c r="Y217" s="24">
        <v>1.183468</v>
      </c>
      <c r="Z217" s="24">
        <v>1.186167</v>
      </c>
      <c r="AA217" s="24">
        <v>1.054513</v>
      </c>
      <c r="AB217" s="24">
        <v>1.158101</v>
      </c>
      <c r="AC217" s="24">
        <v>1.0233140000000001</v>
      </c>
      <c r="AD217" s="24">
        <v>0.77603520000000004</v>
      </c>
      <c r="AE217" s="24">
        <v>-7.1005299999999993E-2</v>
      </c>
      <c r="AF217" s="24">
        <v>-6.8184099999999997E-2</v>
      </c>
      <c r="AG217" s="24">
        <v>-9.5792100000000005E-2</v>
      </c>
      <c r="AH217" s="24">
        <v>-8.6019899999999996E-2</v>
      </c>
      <c r="AI217" s="24">
        <v>-9.2826099999999995E-2</v>
      </c>
      <c r="AJ217" s="24">
        <v>-8.9568800000000004E-2</v>
      </c>
      <c r="AK217" s="24">
        <v>-9.9658700000000003E-2</v>
      </c>
      <c r="AL217" s="24">
        <v>-9.2330700000000002E-2</v>
      </c>
      <c r="AM217" s="24">
        <v>2.4890700000000002E-2</v>
      </c>
      <c r="AN217" s="24">
        <v>1.7301E-3</v>
      </c>
      <c r="AO217" s="24">
        <v>1.9754E-3</v>
      </c>
      <c r="AP217" s="24">
        <v>-5.9744100000000001E-2</v>
      </c>
      <c r="AQ217" s="24">
        <v>-9.3935599999999994E-2</v>
      </c>
      <c r="AR217" s="24">
        <v>-0.10268869999999999</v>
      </c>
      <c r="AS217" s="24">
        <v>-9.1222700000000004E-2</v>
      </c>
      <c r="AT217" s="24">
        <v>-6.8196900000000005E-2</v>
      </c>
      <c r="AU217" s="24">
        <v>-6.4242499999999994E-2</v>
      </c>
      <c r="AV217" s="24">
        <v>-6.1161600000000003E-2</v>
      </c>
      <c r="AW217" s="24">
        <v>-1.12579E-2</v>
      </c>
      <c r="AX217" s="24">
        <v>-6.1093700000000001E-2</v>
      </c>
      <c r="AY217" s="24">
        <v>-0.1389726</v>
      </c>
      <c r="AZ217" s="24">
        <v>-0.14367240000000001</v>
      </c>
      <c r="BA217" s="24">
        <v>-0.1360932</v>
      </c>
      <c r="BB217" s="24">
        <v>-8.0537999999999998E-2</v>
      </c>
      <c r="BC217" s="24">
        <v>-3.9167100000000003E-2</v>
      </c>
      <c r="BD217" s="24">
        <v>-3.4881000000000002E-2</v>
      </c>
      <c r="BE217" s="24">
        <v>-6.50149E-2</v>
      </c>
      <c r="BF217" s="24">
        <v>-5.1883600000000002E-2</v>
      </c>
      <c r="BG217" s="24">
        <v>-5.4275400000000001E-2</v>
      </c>
      <c r="BH217" s="24">
        <v>-3.9583100000000003E-2</v>
      </c>
      <c r="BI217" s="24">
        <v>-5.6254199999999997E-2</v>
      </c>
      <c r="BJ217" s="24">
        <v>-5.2487699999999998E-2</v>
      </c>
      <c r="BK217" s="24">
        <v>7.0674500000000001E-2</v>
      </c>
      <c r="BL217" s="24">
        <v>5.1257200000000003E-2</v>
      </c>
      <c r="BM217" s="24">
        <v>4.0294999999999997E-2</v>
      </c>
      <c r="BN217" s="24">
        <v>-2.0521999999999999E-2</v>
      </c>
      <c r="BO217" s="24">
        <v>-5.4182800000000003E-2</v>
      </c>
      <c r="BP217" s="24">
        <v>-6.3584500000000002E-2</v>
      </c>
      <c r="BQ217" s="24">
        <v>-4.5945300000000001E-2</v>
      </c>
      <c r="BR217" s="24">
        <v>-2.6638499999999999E-2</v>
      </c>
      <c r="BS217" s="24">
        <v>-1.9826400000000001E-2</v>
      </c>
      <c r="BT217" s="24">
        <v>-1.7533699999999999E-2</v>
      </c>
      <c r="BU217" s="24">
        <v>3.8060200000000002E-2</v>
      </c>
      <c r="BV217" s="24">
        <v>-3.1797000000000001E-3</v>
      </c>
      <c r="BW217" s="24">
        <v>-8.8048600000000005E-2</v>
      </c>
      <c r="BX217" s="24">
        <v>-7.9235700000000006E-2</v>
      </c>
      <c r="BY217" s="24">
        <v>-7.4941999999999995E-2</v>
      </c>
      <c r="BZ217" s="24">
        <v>-3.0169399999999999E-2</v>
      </c>
      <c r="CA217" s="24">
        <v>-1.7116099999999999E-2</v>
      </c>
      <c r="CB217" s="24">
        <v>-1.18154E-2</v>
      </c>
      <c r="CC217" s="24">
        <v>-4.36987E-2</v>
      </c>
      <c r="CD217" s="24">
        <v>-2.8240899999999999E-2</v>
      </c>
      <c r="CE217" s="24">
        <v>-2.7575300000000001E-2</v>
      </c>
      <c r="CF217" s="24">
        <v>-4.9630999999999998E-3</v>
      </c>
      <c r="CG217" s="24">
        <v>-2.6192400000000001E-2</v>
      </c>
      <c r="CH217" s="24">
        <v>-2.4892600000000001E-2</v>
      </c>
      <c r="CI217" s="24">
        <v>0.1023843</v>
      </c>
      <c r="CJ217" s="24">
        <v>8.5559499999999997E-2</v>
      </c>
      <c r="CK217" s="24">
        <v>6.6835099999999995E-2</v>
      </c>
      <c r="CL217" s="24">
        <v>6.6430999999999999E-3</v>
      </c>
      <c r="CM217" s="24">
        <v>-2.6650099999999999E-2</v>
      </c>
      <c r="CN217" s="24">
        <v>-3.6500999999999999E-2</v>
      </c>
      <c r="CO217" s="24">
        <v>-1.45863E-2</v>
      </c>
      <c r="CP217" s="24">
        <v>2.1448000000000001E-3</v>
      </c>
      <c r="CQ217" s="24">
        <v>1.0936E-2</v>
      </c>
      <c r="CR217" s="24">
        <v>1.26829E-2</v>
      </c>
      <c r="CS217" s="24">
        <v>7.2217699999999996E-2</v>
      </c>
      <c r="CT217" s="24">
        <v>3.69313E-2</v>
      </c>
      <c r="CU217" s="24">
        <v>-5.2778699999999998E-2</v>
      </c>
      <c r="CV217" s="24">
        <v>-3.4607100000000002E-2</v>
      </c>
      <c r="CW217" s="24">
        <v>-3.2589E-2</v>
      </c>
      <c r="CX217" s="24">
        <v>4.7156999999999998E-3</v>
      </c>
      <c r="CY217" s="24">
        <v>4.9350000000000002E-3</v>
      </c>
      <c r="CZ217" s="24">
        <v>1.12502E-2</v>
      </c>
      <c r="DA217" s="24">
        <v>-2.23825E-2</v>
      </c>
      <c r="DB217" s="24">
        <v>-4.5982000000000002E-3</v>
      </c>
      <c r="DC217" s="24">
        <v>-8.7520000000000002E-4</v>
      </c>
      <c r="DD217" s="24">
        <v>2.96569E-2</v>
      </c>
      <c r="DE217" s="24">
        <v>3.8693999999999998E-3</v>
      </c>
      <c r="DF217" s="24">
        <v>2.7025999999999999E-3</v>
      </c>
      <c r="DG217" s="24">
        <v>0.13409399999999999</v>
      </c>
      <c r="DH217" s="24">
        <v>0.11986189999999999</v>
      </c>
      <c r="DI217" s="24">
        <v>9.3375200000000005E-2</v>
      </c>
      <c r="DJ217" s="24">
        <v>3.3808100000000001E-2</v>
      </c>
      <c r="DK217" s="24">
        <v>8.8250000000000004E-4</v>
      </c>
      <c r="DL217" s="24">
        <v>-9.4175999999999999E-3</v>
      </c>
      <c r="DM217" s="24">
        <v>1.6772700000000001E-2</v>
      </c>
      <c r="DN217" s="24">
        <v>3.09281E-2</v>
      </c>
      <c r="DO217" s="24">
        <v>4.1698499999999999E-2</v>
      </c>
      <c r="DP217" s="24">
        <v>4.28995E-2</v>
      </c>
      <c r="DQ217" s="24">
        <v>0.1063752</v>
      </c>
      <c r="DR217" s="24">
        <v>7.7042299999999994E-2</v>
      </c>
      <c r="DS217" s="24">
        <v>-1.7508900000000001E-2</v>
      </c>
      <c r="DT217" s="24">
        <v>1.00216E-2</v>
      </c>
      <c r="DU217" s="24">
        <v>9.7640999999999995E-3</v>
      </c>
      <c r="DV217" s="24">
        <v>3.9600900000000001E-2</v>
      </c>
      <c r="DW217" s="24">
        <v>3.6773100000000003E-2</v>
      </c>
      <c r="DX217" s="24">
        <v>4.4553299999999997E-2</v>
      </c>
      <c r="DY217" s="24">
        <v>8.3946999999999997E-3</v>
      </c>
      <c r="DZ217" s="24">
        <v>2.9537999999999998E-2</v>
      </c>
      <c r="EA217" s="24">
        <v>3.7675599999999997E-2</v>
      </c>
      <c r="EB217" s="24">
        <v>7.9642599999999994E-2</v>
      </c>
      <c r="EC217" s="24">
        <v>4.7273900000000001E-2</v>
      </c>
      <c r="ED217" s="24">
        <v>4.25455E-2</v>
      </c>
      <c r="EE217" s="24">
        <v>0.1798778</v>
      </c>
      <c r="EF217" s="24">
        <v>0.16938900000000001</v>
      </c>
      <c r="EG217" s="24">
        <v>0.1316948</v>
      </c>
      <c r="EH217" s="24">
        <v>7.3030200000000003E-2</v>
      </c>
      <c r="EI217" s="24">
        <v>4.0635299999999999E-2</v>
      </c>
      <c r="EJ217" s="24">
        <v>2.96866E-2</v>
      </c>
      <c r="EK217" s="24">
        <v>6.20502E-2</v>
      </c>
      <c r="EL217" s="24">
        <v>7.2486599999999998E-2</v>
      </c>
      <c r="EM217" s="24">
        <v>8.6114499999999997E-2</v>
      </c>
      <c r="EN217" s="24">
        <v>8.6527499999999993E-2</v>
      </c>
      <c r="EO217" s="24">
        <v>0.15569330000000001</v>
      </c>
      <c r="EP217" s="24">
        <v>0.1349563</v>
      </c>
      <c r="EQ217" s="24">
        <v>3.3415199999999999E-2</v>
      </c>
      <c r="ER217" s="24">
        <v>7.4458300000000005E-2</v>
      </c>
      <c r="ES217" s="24">
        <v>7.0915300000000001E-2</v>
      </c>
      <c r="ET217" s="24">
        <v>8.9969499999999994E-2</v>
      </c>
      <c r="EU217" s="24">
        <v>49.666670000000003</v>
      </c>
      <c r="EV217" s="24">
        <v>50.30556</v>
      </c>
      <c r="EW217" s="24">
        <v>50.375</v>
      </c>
      <c r="EX217" s="24">
        <v>50.625</v>
      </c>
      <c r="EY217" s="24">
        <v>51.52778</v>
      </c>
      <c r="EZ217" s="24">
        <v>52.97222</v>
      </c>
      <c r="FA217" s="24">
        <v>54.18056</v>
      </c>
      <c r="FB217" s="24">
        <v>55.09722</v>
      </c>
      <c r="FC217" s="24">
        <v>55.59722</v>
      </c>
      <c r="FD217" s="24">
        <v>56.583329999999997</v>
      </c>
      <c r="FE217" s="24">
        <v>56.40278</v>
      </c>
      <c r="FF217" s="24">
        <v>55.611109999999996</v>
      </c>
      <c r="FG217" s="24">
        <v>55.47222</v>
      </c>
      <c r="FH217" s="24">
        <v>55.958329999999997</v>
      </c>
      <c r="FI217" s="24">
        <v>56.40278</v>
      </c>
      <c r="FJ217" s="24">
        <v>56.40278</v>
      </c>
      <c r="FK217" s="24">
        <v>56.208329999999997</v>
      </c>
      <c r="FL217" s="24">
        <v>56.375</v>
      </c>
      <c r="FM217" s="24">
        <v>56.30556</v>
      </c>
      <c r="FN217" s="24">
        <v>55.5</v>
      </c>
      <c r="FO217" s="24">
        <v>54.958329999999997</v>
      </c>
      <c r="FP217" s="24">
        <v>55.013890000000004</v>
      </c>
      <c r="FQ217" s="24">
        <v>54.27778</v>
      </c>
      <c r="FR217" s="24">
        <v>53.375</v>
      </c>
      <c r="FS217" s="24">
        <v>0.68571510000000002</v>
      </c>
      <c r="FT217" s="24">
        <v>3.43047E-2</v>
      </c>
      <c r="FU217" s="24">
        <v>4.1796E-2</v>
      </c>
    </row>
    <row r="218" spans="1:177" x14ac:dyDescent="0.2">
      <c r="A218" s="14" t="s">
        <v>228</v>
      </c>
      <c r="B218" s="14" t="s">
        <v>199</v>
      </c>
      <c r="C218" s="14" t="s">
        <v>224</v>
      </c>
      <c r="D218" s="36" t="s">
        <v>252</v>
      </c>
      <c r="E218" s="25" t="s">
        <v>219</v>
      </c>
      <c r="F218" s="25">
        <v>755</v>
      </c>
      <c r="G218" s="24">
        <v>0.67827700000000002</v>
      </c>
      <c r="H218" s="24">
        <v>0.55009509999999995</v>
      </c>
      <c r="I218" s="24">
        <v>0.53451649999999995</v>
      </c>
      <c r="J218" s="24">
        <v>0.57656059999999998</v>
      </c>
      <c r="K218" s="24">
        <v>0.58657990000000004</v>
      </c>
      <c r="L218" s="24">
        <v>0.65619329999999998</v>
      </c>
      <c r="M218" s="24">
        <v>0.80254809999999999</v>
      </c>
      <c r="N218" s="24">
        <v>0.93467920000000004</v>
      </c>
      <c r="O218" s="24">
        <v>0.82239359999999995</v>
      </c>
      <c r="P218" s="24">
        <v>0.84560049999999998</v>
      </c>
      <c r="Q218" s="24">
        <v>0.74450349999999998</v>
      </c>
      <c r="R218" s="24">
        <v>0.76596419999999998</v>
      </c>
      <c r="S218" s="24">
        <v>0.82426860000000002</v>
      </c>
      <c r="T218" s="24">
        <v>0.8323566</v>
      </c>
      <c r="U218" s="24">
        <v>0.84150000000000003</v>
      </c>
      <c r="V218" s="24">
        <v>0.82310280000000002</v>
      </c>
      <c r="W218" s="24">
        <v>0.98506389999999999</v>
      </c>
      <c r="X218" s="24">
        <v>1.1540779999999999</v>
      </c>
      <c r="Y218" s="24">
        <v>1.344471</v>
      </c>
      <c r="Z218" s="24">
        <v>1.297623</v>
      </c>
      <c r="AA218" s="24">
        <v>1.279209</v>
      </c>
      <c r="AB218" s="24">
        <v>1.2076929999999999</v>
      </c>
      <c r="AC218" s="24">
        <v>1.070846</v>
      </c>
      <c r="AD218" s="24">
        <v>0.96136820000000001</v>
      </c>
      <c r="AE218" s="24">
        <v>-0.14911170000000001</v>
      </c>
      <c r="AF218" s="24">
        <v>-0.15099560000000001</v>
      </c>
      <c r="AG218" s="24">
        <v>-0.1401133</v>
      </c>
      <c r="AH218" s="24">
        <v>-0.1022972</v>
      </c>
      <c r="AI218" s="24">
        <v>-0.1067369</v>
      </c>
      <c r="AJ218" s="24">
        <v>-8.8273400000000002E-2</v>
      </c>
      <c r="AK218" s="24">
        <v>-0.11429</v>
      </c>
      <c r="AL218" s="24">
        <v>-0.1006244</v>
      </c>
      <c r="AM218" s="24">
        <v>-1.6721199999999999E-2</v>
      </c>
      <c r="AN218" s="24">
        <v>6.4159000000000004E-3</v>
      </c>
      <c r="AO218" s="24">
        <v>-2.4331200000000001E-2</v>
      </c>
      <c r="AP218" s="24">
        <v>-3.04976E-2</v>
      </c>
      <c r="AQ218" s="24">
        <v>-4.1791399999999999E-2</v>
      </c>
      <c r="AR218" s="24">
        <v>-4.9598900000000001E-2</v>
      </c>
      <c r="AS218" s="24">
        <v>8.3435999999999996E-3</v>
      </c>
      <c r="AT218" s="24">
        <v>1.9685600000000001E-2</v>
      </c>
      <c r="AU218" s="24">
        <v>-1.8063800000000001E-2</v>
      </c>
      <c r="AV218" s="24">
        <v>-8.2648399999999997E-2</v>
      </c>
      <c r="AW218" s="24">
        <v>-9.3862000000000001E-2</v>
      </c>
      <c r="AX218" s="24">
        <v>-0.14792859999999999</v>
      </c>
      <c r="AY218" s="24">
        <v>-0.1653288</v>
      </c>
      <c r="AZ218" s="24">
        <v>-0.12954769999999999</v>
      </c>
      <c r="BA218" s="24">
        <v>-0.17109089999999999</v>
      </c>
      <c r="BB218" s="24">
        <v>-0.1200932</v>
      </c>
      <c r="BC218" s="24">
        <v>-0.1088056</v>
      </c>
      <c r="BD218" s="24">
        <v>-0.112441</v>
      </c>
      <c r="BE218" s="24">
        <v>-0.1053535</v>
      </c>
      <c r="BF218" s="24">
        <v>-6.9090100000000002E-2</v>
      </c>
      <c r="BG218" s="24">
        <v>-7.6378199999999993E-2</v>
      </c>
      <c r="BH218" s="24">
        <v>-5.5534600000000003E-2</v>
      </c>
      <c r="BI218" s="24">
        <v>-8.0172499999999994E-2</v>
      </c>
      <c r="BJ218" s="24">
        <v>-6.1953000000000001E-2</v>
      </c>
      <c r="BK218" s="24">
        <v>1.9054700000000001E-2</v>
      </c>
      <c r="BL218" s="24">
        <v>3.80034E-2</v>
      </c>
      <c r="BM218" s="24">
        <v>8.7056000000000008E-3</v>
      </c>
      <c r="BN218" s="24">
        <v>-4.88E-5</v>
      </c>
      <c r="BO218" s="24">
        <v>-1.23856E-2</v>
      </c>
      <c r="BP218" s="24">
        <v>-1.4807799999999999E-2</v>
      </c>
      <c r="BQ218" s="24">
        <v>4.2143399999999998E-2</v>
      </c>
      <c r="BR218" s="24">
        <v>5.0842100000000001E-2</v>
      </c>
      <c r="BS218" s="24">
        <v>1.3145499999999999E-2</v>
      </c>
      <c r="BT218" s="24">
        <v>-3.2886600000000002E-2</v>
      </c>
      <c r="BU218" s="24">
        <v>-4.0891200000000003E-2</v>
      </c>
      <c r="BV218" s="24">
        <v>-9.2124999999999999E-2</v>
      </c>
      <c r="BW218" s="24">
        <v>-0.1230368</v>
      </c>
      <c r="BX218" s="24">
        <v>-9.0783799999999998E-2</v>
      </c>
      <c r="BY218" s="24">
        <v>-0.12995509999999999</v>
      </c>
      <c r="BZ218" s="24">
        <v>-8.0581100000000003E-2</v>
      </c>
      <c r="CA218" s="24">
        <v>-8.0889600000000006E-2</v>
      </c>
      <c r="CB218" s="24">
        <v>-8.5738200000000001E-2</v>
      </c>
      <c r="CC218" s="24">
        <v>-8.1279000000000004E-2</v>
      </c>
      <c r="CD218" s="24">
        <v>-4.6091E-2</v>
      </c>
      <c r="CE218" s="24">
        <v>-5.5351900000000002E-2</v>
      </c>
      <c r="CF218" s="24">
        <v>-3.2859800000000002E-2</v>
      </c>
      <c r="CG218" s="24">
        <v>-5.65429E-2</v>
      </c>
      <c r="CH218" s="24">
        <v>-3.5169400000000003E-2</v>
      </c>
      <c r="CI218" s="24">
        <v>4.3832999999999997E-2</v>
      </c>
      <c r="CJ218" s="24">
        <v>5.9880799999999998E-2</v>
      </c>
      <c r="CK218" s="24">
        <v>3.1586799999999998E-2</v>
      </c>
      <c r="CL218" s="24">
        <v>2.104E-2</v>
      </c>
      <c r="CM218" s="24">
        <v>7.9807000000000003E-3</v>
      </c>
      <c r="CN218" s="24">
        <v>9.2884000000000005E-3</v>
      </c>
      <c r="CO218" s="24">
        <v>6.5553100000000003E-2</v>
      </c>
      <c r="CP218" s="24">
        <v>7.2420999999999999E-2</v>
      </c>
      <c r="CQ218" s="24">
        <v>3.4760899999999997E-2</v>
      </c>
      <c r="CR218" s="24">
        <v>1.5782999999999999E-3</v>
      </c>
      <c r="CS218" s="24">
        <v>-4.2037999999999997E-3</v>
      </c>
      <c r="CT218" s="24">
        <v>-5.3475599999999998E-2</v>
      </c>
      <c r="CU218" s="24">
        <v>-9.3745599999999998E-2</v>
      </c>
      <c r="CV218" s="24">
        <v>-6.3936099999999996E-2</v>
      </c>
      <c r="CW218" s="24">
        <v>-0.1014645</v>
      </c>
      <c r="CX218" s="24">
        <v>-5.3215100000000001E-2</v>
      </c>
      <c r="CY218" s="24">
        <v>-5.2973699999999999E-2</v>
      </c>
      <c r="CZ218" s="24">
        <v>-5.9035400000000002E-2</v>
      </c>
      <c r="DA218" s="24">
        <v>-5.7204499999999998E-2</v>
      </c>
      <c r="DB218" s="24">
        <v>-2.3091799999999999E-2</v>
      </c>
      <c r="DC218" s="24">
        <v>-3.4325599999999998E-2</v>
      </c>
      <c r="DD218" s="24">
        <v>-1.0185E-2</v>
      </c>
      <c r="DE218" s="24">
        <v>-3.2913199999999997E-2</v>
      </c>
      <c r="DF218" s="24">
        <v>-8.3856999999999994E-3</v>
      </c>
      <c r="DG218" s="24">
        <v>6.8611199999999997E-2</v>
      </c>
      <c r="DH218" s="24">
        <v>8.1758200000000003E-2</v>
      </c>
      <c r="DI218" s="24">
        <v>5.4468000000000003E-2</v>
      </c>
      <c r="DJ218" s="24">
        <v>4.2128699999999998E-2</v>
      </c>
      <c r="DK218" s="24">
        <v>2.83471E-2</v>
      </c>
      <c r="DL218" s="24">
        <v>3.3384700000000003E-2</v>
      </c>
      <c r="DM218" s="24">
        <v>8.8962700000000006E-2</v>
      </c>
      <c r="DN218" s="24">
        <v>9.3999899999999997E-2</v>
      </c>
      <c r="DO218" s="24">
        <v>5.6376299999999997E-2</v>
      </c>
      <c r="DP218" s="24">
        <v>3.6043199999999997E-2</v>
      </c>
      <c r="DQ218" s="24">
        <v>3.2483600000000001E-2</v>
      </c>
      <c r="DR218" s="24">
        <v>-1.4826199999999999E-2</v>
      </c>
      <c r="DS218" s="24">
        <v>-6.4454300000000006E-2</v>
      </c>
      <c r="DT218" s="24">
        <v>-3.7088400000000001E-2</v>
      </c>
      <c r="DU218" s="24">
        <v>-7.2973999999999997E-2</v>
      </c>
      <c r="DV218" s="24">
        <v>-2.5849199999999999E-2</v>
      </c>
      <c r="DW218" s="24">
        <v>-1.26675E-2</v>
      </c>
      <c r="DX218" s="24">
        <v>-2.04808E-2</v>
      </c>
      <c r="DY218" s="24">
        <v>-2.2444700000000001E-2</v>
      </c>
      <c r="DZ218" s="24">
        <v>1.0115300000000001E-2</v>
      </c>
      <c r="EA218" s="24">
        <v>-3.967E-3</v>
      </c>
      <c r="EB218" s="24">
        <v>2.2553799999999999E-2</v>
      </c>
      <c r="EC218" s="24">
        <v>1.2042000000000001E-3</v>
      </c>
      <c r="ED218" s="24">
        <v>3.0285699999999999E-2</v>
      </c>
      <c r="EE218" s="24">
        <v>0.1043871</v>
      </c>
      <c r="EF218" s="24">
        <v>0.11334569999999999</v>
      </c>
      <c r="EG218" s="24">
        <v>8.7504799999999994E-2</v>
      </c>
      <c r="EH218" s="24">
        <v>7.2577500000000003E-2</v>
      </c>
      <c r="EI218" s="24">
        <v>5.77528E-2</v>
      </c>
      <c r="EJ218" s="24">
        <v>6.8175799999999995E-2</v>
      </c>
      <c r="EK218" s="24">
        <v>0.1227626</v>
      </c>
      <c r="EL218" s="24">
        <v>0.1251564</v>
      </c>
      <c r="EM218" s="24">
        <v>8.75856E-2</v>
      </c>
      <c r="EN218" s="24">
        <v>8.5805099999999995E-2</v>
      </c>
      <c r="EO218" s="24">
        <v>8.5454500000000003E-2</v>
      </c>
      <c r="EP218" s="24">
        <v>4.0977300000000001E-2</v>
      </c>
      <c r="EQ218" s="24">
        <v>-2.2162399999999999E-2</v>
      </c>
      <c r="ER218" s="24">
        <v>1.6754000000000001E-3</v>
      </c>
      <c r="ES218" s="24">
        <v>-3.1838100000000001E-2</v>
      </c>
      <c r="ET218" s="24">
        <v>1.36629E-2</v>
      </c>
      <c r="EU218" s="24">
        <v>57.227269999999997</v>
      </c>
      <c r="EV218" s="24">
        <v>56.681820000000002</v>
      </c>
      <c r="EW218" s="24">
        <v>55.825760000000002</v>
      </c>
      <c r="EX218" s="24">
        <v>55.674239999999998</v>
      </c>
      <c r="EY218" s="24">
        <v>55.295459999999999</v>
      </c>
      <c r="EZ218" s="24">
        <v>54.583329999999997</v>
      </c>
      <c r="FA218" s="24">
        <v>53.666670000000003</v>
      </c>
      <c r="FB218" s="24">
        <v>53.55303</v>
      </c>
      <c r="FC218" s="24">
        <v>53.628790000000002</v>
      </c>
      <c r="FD218" s="24">
        <v>53.462119999999999</v>
      </c>
      <c r="FE218" s="24">
        <v>54.356059999999999</v>
      </c>
      <c r="FF218" s="24">
        <v>54.909089999999999</v>
      </c>
      <c r="FG218" s="24">
        <v>53.613639999999997</v>
      </c>
      <c r="FH218" s="24">
        <v>53.333329999999997</v>
      </c>
      <c r="FI218" s="24">
        <v>52.037880000000001</v>
      </c>
      <c r="FJ218" s="24">
        <v>52.083329999999997</v>
      </c>
      <c r="FK218" s="24">
        <v>51.424239999999998</v>
      </c>
      <c r="FL218" s="24">
        <v>51.340910000000001</v>
      </c>
      <c r="FM218" s="24">
        <v>49.590910000000001</v>
      </c>
      <c r="FN218" s="24">
        <v>49.537880000000001</v>
      </c>
      <c r="FO218" s="24">
        <v>48.94697</v>
      </c>
      <c r="FP218" s="24">
        <v>48.613639999999997</v>
      </c>
      <c r="FQ218" s="24">
        <v>47.969700000000003</v>
      </c>
      <c r="FR218" s="24">
        <v>47.727269999999997</v>
      </c>
      <c r="FS218" s="24">
        <v>0.64915529999999999</v>
      </c>
      <c r="FT218" s="24">
        <v>2.5978600000000001E-2</v>
      </c>
      <c r="FU218" s="24">
        <v>5.0941599999999997E-2</v>
      </c>
    </row>
    <row r="219" spans="1:177" x14ac:dyDescent="0.2">
      <c r="A219" s="14" t="s">
        <v>228</v>
      </c>
      <c r="B219" s="14" t="s">
        <v>199</v>
      </c>
      <c r="C219" s="14" t="s">
        <v>224</v>
      </c>
      <c r="D219" s="36" t="s">
        <v>252</v>
      </c>
      <c r="E219" s="25" t="s">
        <v>220</v>
      </c>
      <c r="F219" s="25">
        <v>427</v>
      </c>
      <c r="G219" s="24">
        <v>0.66643850000000004</v>
      </c>
      <c r="H219" s="24">
        <v>0.59240530000000002</v>
      </c>
      <c r="I219" s="24">
        <v>0.617201</v>
      </c>
      <c r="J219" s="24">
        <v>0.67151970000000005</v>
      </c>
      <c r="K219" s="24">
        <v>0.61270230000000003</v>
      </c>
      <c r="L219" s="24">
        <v>0.68249899999999997</v>
      </c>
      <c r="M219" s="24">
        <v>0.78375010000000001</v>
      </c>
      <c r="N219" s="24">
        <v>1.053949</v>
      </c>
      <c r="O219" s="24">
        <v>0.90857149999999998</v>
      </c>
      <c r="P219" s="24">
        <v>0.8635969</v>
      </c>
      <c r="Q219" s="24">
        <v>0.82005899999999998</v>
      </c>
      <c r="R219" s="24">
        <v>0.83322200000000002</v>
      </c>
      <c r="S219" s="24">
        <v>0.87155649999999996</v>
      </c>
      <c r="T219" s="24">
        <v>0.89795570000000002</v>
      </c>
      <c r="U219" s="24">
        <v>0.87840739999999995</v>
      </c>
      <c r="V219" s="24">
        <v>0.83486709999999997</v>
      </c>
      <c r="W219" s="24">
        <v>0.95236399999999999</v>
      </c>
      <c r="X219" s="24">
        <v>1.084462</v>
      </c>
      <c r="Y219" s="24">
        <v>1.2583409999999999</v>
      </c>
      <c r="Z219" s="24">
        <v>1.2541850000000001</v>
      </c>
      <c r="AA219" s="24">
        <v>1.258073</v>
      </c>
      <c r="AB219" s="24">
        <v>1.255031</v>
      </c>
      <c r="AC219" s="24">
        <v>1.0214760000000001</v>
      </c>
      <c r="AD219" s="24">
        <v>0.92113780000000001</v>
      </c>
      <c r="AE219" s="24">
        <v>-0.25925740000000003</v>
      </c>
      <c r="AF219" s="24">
        <v>-0.2815453</v>
      </c>
      <c r="AG219" s="24">
        <v>-0.22718869999999999</v>
      </c>
      <c r="AH219" s="24">
        <v>-0.16081400000000001</v>
      </c>
      <c r="AI219" s="24">
        <v>-0.1605114</v>
      </c>
      <c r="AJ219" s="24">
        <v>-0.13610749999999999</v>
      </c>
      <c r="AK219" s="24">
        <v>-0.1739716</v>
      </c>
      <c r="AL219" s="24">
        <v>-0.16105630000000001</v>
      </c>
      <c r="AM219" s="24">
        <v>-0.1006297</v>
      </c>
      <c r="AN219" s="24">
        <v>-3.4906800000000002E-2</v>
      </c>
      <c r="AO219" s="24">
        <v>-9.6513799999999997E-2</v>
      </c>
      <c r="AP219" s="24">
        <v>-4.7189200000000001E-2</v>
      </c>
      <c r="AQ219" s="24">
        <v>-3.7755700000000003E-2</v>
      </c>
      <c r="AR219" s="24">
        <v>-4.41748E-2</v>
      </c>
      <c r="AS219" s="24">
        <v>4.3631099999999999E-2</v>
      </c>
      <c r="AT219" s="24">
        <v>5.0905600000000002E-2</v>
      </c>
      <c r="AU219" s="24">
        <v>-2.7877099999999998E-2</v>
      </c>
      <c r="AV219" s="24">
        <v>-0.16772380000000001</v>
      </c>
      <c r="AW219" s="24">
        <v>-0.24254870000000001</v>
      </c>
      <c r="AX219" s="24">
        <v>-0.30633539999999998</v>
      </c>
      <c r="AY219" s="24">
        <v>-0.23327100000000001</v>
      </c>
      <c r="AZ219" s="24">
        <v>-0.16833329999999999</v>
      </c>
      <c r="BA219" s="24">
        <v>-0.2522373</v>
      </c>
      <c r="BB219" s="24">
        <v>-0.207819</v>
      </c>
      <c r="BC219" s="24">
        <v>-0.18548020000000001</v>
      </c>
      <c r="BD219" s="24">
        <v>-0.21254690000000001</v>
      </c>
      <c r="BE219" s="24">
        <v>-0.16617580000000001</v>
      </c>
      <c r="BF219" s="24">
        <v>-0.10414619999999999</v>
      </c>
      <c r="BG219" s="24">
        <v>-0.1135085</v>
      </c>
      <c r="BH219" s="24">
        <v>-9.1738399999999998E-2</v>
      </c>
      <c r="BI219" s="24">
        <v>-0.1213072</v>
      </c>
      <c r="BJ219" s="24">
        <v>-9.4564899999999993E-2</v>
      </c>
      <c r="BK219" s="24">
        <v>-4.6385700000000002E-2</v>
      </c>
      <c r="BL219" s="24">
        <v>3.7139999999999999E-3</v>
      </c>
      <c r="BM219" s="24">
        <v>-4.3646400000000002E-2</v>
      </c>
      <c r="BN219" s="24">
        <v>-1.0483999999999999E-3</v>
      </c>
      <c r="BO219" s="24">
        <v>5.0904000000000001E-3</v>
      </c>
      <c r="BP219" s="24">
        <v>1.30784E-2</v>
      </c>
      <c r="BQ219" s="24">
        <v>9.3938099999999997E-2</v>
      </c>
      <c r="BR219" s="24">
        <v>9.7336199999999998E-2</v>
      </c>
      <c r="BS219" s="24">
        <v>1.7061E-2</v>
      </c>
      <c r="BT219" s="24">
        <v>-7.8296099999999993E-2</v>
      </c>
      <c r="BU219" s="24">
        <v>-0.14921309999999999</v>
      </c>
      <c r="BV219" s="24">
        <v>-0.21079310000000001</v>
      </c>
      <c r="BW219" s="24">
        <v>-0.16563629999999999</v>
      </c>
      <c r="BX219" s="24">
        <v>-0.1247689</v>
      </c>
      <c r="BY219" s="24">
        <v>-0.19687099999999999</v>
      </c>
      <c r="BZ219" s="24">
        <v>-0.1470177</v>
      </c>
      <c r="CA219" s="24">
        <v>-0.13438240000000001</v>
      </c>
      <c r="CB219" s="24">
        <v>-0.16475890000000001</v>
      </c>
      <c r="CC219" s="24">
        <v>-0.1239184</v>
      </c>
      <c r="CD219" s="24">
        <v>-6.4898200000000003E-2</v>
      </c>
      <c r="CE219" s="24">
        <v>-8.0954399999999996E-2</v>
      </c>
      <c r="CF219" s="24">
        <v>-6.10085E-2</v>
      </c>
      <c r="CG219" s="24">
        <v>-8.4832000000000005E-2</v>
      </c>
      <c r="CH219" s="24">
        <v>-4.8513199999999999E-2</v>
      </c>
      <c r="CI219" s="24">
        <v>-8.8164999999999997E-3</v>
      </c>
      <c r="CJ219" s="24">
        <v>3.0462599999999999E-2</v>
      </c>
      <c r="CK219" s="24">
        <v>-7.0305000000000003E-3</v>
      </c>
      <c r="CL219" s="24">
        <v>3.0908499999999998E-2</v>
      </c>
      <c r="CM219" s="24">
        <v>3.4765499999999998E-2</v>
      </c>
      <c r="CN219" s="24">
        <v>5.2731800000000002E-2</v>
      </c>
      <c r="CO219" s="24">
        <v>0.12878049999999999</v>
      </c>
      <c r="CP219" s="24">
        <v>0.129494</v>
      </c>
      <c r="CQ219" s="24">
        <v>4.8184900000000003E-2</v>
      </c>
      <c r="CR219" s="24">
        <v>-1.63587E-2</v>
      </c>
      <c r="CS219" s="24">
        <v>-8.4569099999999994E-2</v>
      </c>
      <c r="CT219" s="24">
        <v>-0.14462079999999999</v>
      </c>
      <c r="CU219" s="24">
        <v>-0.1187927</v>
      </c>
      <c r="CV219" s="24">
        <v>-9.4596399999999997E-2</v>
      </c>
      <c r="CW219" s="24">
        <v>-0.15852440000000001</v>
      </c>
      <c r="CX219" s="24">
        <v>-0.104907</v>
      </c>
      <c r="CY219" s="24">
        <v>-8.3284499999999997E-2</v>
      </c>
      <c r="CZ219" s="24">
        <v>-0.1169708</v>
      </c>
      <c r="DA219" s="24">
        <v>-8.1660999999999997E-2</v>
      </c>
      <c r="DB219" s="24">
        <v>-2.5650200000000001E-2</v>
      </c>
      <c r="DC219" s="24">
        <v>-4.8400400000000003E-2</v>
      </c>
      <c r="DD219" s="24">
        <v>-3.02785E-2</v>
      </c>
      <c r="DE219" s="24">
        <v>-4.8356700000000002E-2</v>
      </c>
      <c r="DF219" s="24">
        <v>-2.4613999999999999E-3</v>
      </c>
      <c r="DG219" s="24">
        <v>2.8752699999999999E-2</v>
      </c>
      <c r="DH219" s="24">
        <v>5.7211199999999997E-2</v>
      </c>
      <c r="DI219" s="24">
        <v>2.9585299999999998E-2</v>
      </c>
      <c r="DJ219" s="24">
        <v>6.2865500000000005E-2</v>
      </c>
      <c r="DK219" s="24">
        <v>6.4440499999999998E-2</v>
      </c>
      <c r="DL219" s="24">
        <v>9.2385099999999998E-2</v>
      </c>
      <c r="DM219" s="24">
        <v>0.16362299999999999</v>
      </c>
      <c r="DN219" s="24">
        <v>0.16165180000000001</v>
      </c>
      <c r="DO219" s="24">
        <v>7.9308900000000002E-2</v>
      </c>
      <c r="DP219" s="24">
        <v>4.5578599999999997E-2</v>
      </c>
      <c r="DQ219" s="24">
        <v>-1.9925100000000001E-2</v>
      </c>
      <c r="DR219" s="24">
        <v>-7.8448500000000004E-2</v>
      </c>
      <c r="DS219" s="24">
        <v>-7.1948999999999999E-2</v>
      </c>
      <c r="DT219" s="24">
        <v>-6.4423800000000003E-2</v>
      </c>
      <c r="DU219" s="24">
        <v>-0.1201778</v>
      </c>
      <c r="DV219" s="24">
        <v>-6.2796199999999996E-2</v>
      </c>
      <c r="DW219" s="24">
        <v>-9.5072999999999998E-3</v>
      </c>
      <c r="DX219" s="24">
        <v>-4.7972399999999998E-2</v>
      </c>
      <c r="DY219" s="24">
        <v>-2.0648E-2</v>
      </c>
      <c r="DZ219" s="24">
        <v>3.1017599999999999E-2</v>
      </c>
      <c r="EA219" s="24">
        <v>-1.3974E-3</v>
      </c>
      <c r="EB219" s="24">
        <v>1.40906E-2</v>
      </c>
      <c r="EC219" s="24">
        <v>4.3077000000000002E-3</v>
      </c>
      <c r="ED219" s="24">
        <v>6.4030000000000004E-2</v>
      </c>
      <c r="EE219" s="24">
        <v>8.2996600000000004E-2</v>
      </c>
      <c r="EF219" s="24">
        <v>9.5831899999999998E-2</v>
      </c>
      <c r="EG219" s="24">
        <v>8.2452700000000004E-2</v>
      </c>
      <c r="EH219" s="24">
        <v>0.1090062</v>
      </c>
      <c r="EI219" s="24">
        <v>0.1072866</v>
      </c>
      <c r="EJ219" s="24">
        <v>0.1496383</v>
      </c>
      <c r="EK219" s="24">
        <v>0.21393000000000001</v>
      </c>
      <c r="EL219" s="24">
        <v>0.2080825</v>
      </c>
      <c r="EM219" s="24">
        <v>0.12424689999999999</v>
      </c>
      <c r="EN219" s="24">
        <v>0.1350063</v>
      </c>
      <c r="EO219" s="24">
        <v>7.3410500000000004E-2</v>
      </c>
      <c r="EP219" s="24">
        <v>1.7093899999999999E-2</v>
      </c>
      <c r="EQ219" s="24">
        <v>-4.3143000000000001E-3</v>
      </c>
      <c r="ER219" s="24">
        <v>-2.08594E-2</v>
      </c>
      <c r="ES219" s="24">
        <v>-6.4811499999999994E-2</v>
      </c>
      <c r="ET219" s="24">
        <v>-1.9949999999999998E-3</v>
      </c>
      <c r="EU219" s="24">
        <v>57.970149999999997</v>
      </c>
      <c r="EV219" s="24">
        <v>57.223880000000001</v>
      </c>
      <c r="EW219" s="24">
        <v>56.597020000000001</v>
      </c>
      <c r="EX219" s="24">
        <v>56.194029999999998</v>
      </c>
      <c r="EY219" s="24">
        <v>55.850749999999998</v>
      </c>
      <c r="EZ219" s="24">
        <v>55.388060000000003</v>
      </c>
      <c r="FA219" s="24">
        <v>54.29851</v>
      </c>
      <c r="FB219" s="24">
        <v>54.35821</v>
      </c>
      <c r="FC219" s="24">
        <v>54.208950000000002</v>
      </c>
      <c r="FD219" s="24">
        <v>53.940300000000001</v>
      </c>
      <c r="FE219" s="24">
        <v>55.223880000000001</v>
      </c>
      <c r="FF219" s="24">
        <v>55.417909999999999</v>
      </c>
      <c r="FG219" s="24">
        <v>53.850749999999998</v>
      </c>
      <c r="FH219" s="24">
        <v>54.223880000000001</v>
      </c>
      <c r="FI219" s="24">
        <v>52.955219999999997</v>
      </c>
      <c r="FJ219" s="24">
        <v>53.089550000000003</v>
      </c>
      <c r="FK219" s="24">
        <v>52.044780000000003</v>
      </c>
      <c r="FL219" s="24">
        <v>51.895519999999998</v>
      </c>
      <c r="FM219" s="24">
        <v>50.104480000000002</v>
      </c>
      <c r="FN219" s="24">
        <v>50.686570000000003</v>
      </c>
      <c r="FO219" s="24">
        <v>50.462690000000002</v>
      </c>
      <c r="FP219" s="24">
        <v>50.029850000000003</v>
      </c>
      <c r="FQ219" s="24">
        <v>49.164180000000002</v>
      </c>
      <c r="FR219" s="24">
        <v>48.761189999999999</v>
      </c>
      <c r="FS219" s="24">
        <v>1.089046</v>
      </c>
      <c r="FT219" s="24">
        <v>3.8330000000000003E-2</v>
      </c>
      <c r="FU219" s="24">
        <v>9.2660699999999999E-2</v>
      </c>
    </row>
    <row r="220" spans="1:177" x14ac:dyDescent="0.2">
      <c r="A220" s="14" t="s">
        <v>228</v>
      </c>
      <c r="B220" s="14" t="s">
        <v>199</v>
      </c>
      <c r="C220" s="14" t="s">
        <v>224</v>
      </c>
      <c r="D220" s="36" t="s">
        <v>252</v>
      </c>
      <c r="E220" s="25" t="s">
        <v>221</v>
      </c>
      <c r="F220" s="25">
        <v>328</v>
      </c>
      <c r="G220" s="24">
        <v>0.6958955</v>
      </c>
      <c r="H220" s="24">
        <v>0.49892629999999999</v>
      </c>
      <c r="I220" s="24">
        <v>0.44119740000000002</v>
      </c>
      <c r="J220" s="24">
        <v>0.47415469999999998</v>
      </c>
      <c r="K220" s="24">
        <v>0.55775180000000002</v>
      </c>
      <c r="L220" s="24">
        <v>0.62806340000000005</v>
      </c>
      <c r="M220" s="24">
        <v>0.82384999999999997</v>
      </c>
      <c r="N220" s="24">
        <v>0.80793459999999995</v>
      </c>
      <c r="O220" s="24">
        <v>0.73001970000000005</v>
      </c>
      <c r="P220" s="24">
        <v>0.82632349999999999</v>
      </c>
      <c r="Q220" s="24">
        <v>0.66082850000000004</v>
      </c>
      <c r="R220" s="24">
        <v>0.69235829999999998</v>
      </c>
      <c r="S220" s="24">
        <v>0.76569069999999995</v>
      </c>
      <c r="T220" s="24">
        <v>0.75273610000000002</v>
      </c>
      <c r="U220" s="24">
        <v>0.78677149999999996</v>
      </c>
      <c r="V220" s="24">
        <v>0.79929709999999998</v>
      </c>
      <c r="W220" s="24">
        <v>1.0083</v>
      </c>
      <c r="X220" s="24">
        <v>1.219282</v>
      </c>
      <c r="Y220" s="24">
        <v>1.4426490000000001</v>
      </c>
      <c r="Z220" s="24">
        <v>1.343761</v>
      </c>
      <c r="AA220" s="24">
        <v>1.303674</v>
      </c>
      <c r="AB220" s="24">
        <v>1.1566669999999999</v>
      </c>
      <c r="AC220" s="24">
        <v>1.128447</v>
      </c>
      <c r="AD220" s="24">
        <v>1.0088999999999999</v>
      </c>
      <c r="AE220" s="24">
        <v>-7.4224399999999996E-2</v>
      </c>
      <c r="AF220" s="24">
        <v>-6.8211599999999997E-2</v>
      </c>
      <c r="AG220" s="24">
        <v>-9.7511399999999998E-2</v>
      </c>
      <c r="AH220" s="24">
        <v>-8.9008900000000002E-2</v>
      </c>
      <c r="AI220" s="24">
        <v>-9.6114400000000003E-2</v>
      </c>
      <c r="AJ220" s="24">
        <v>-8.94654E-2</v>
      </c>
      <c r="AK220" s="24">
        <v>-9.8924100000000001E-2</v>
      </c>
      <c r="AL220" s="24">
        <v>-9.2657299999999998E-2</v>
      </c>
      <c r="AM220" s="24">
        <v>1.7064599999999999E-2</v>
      </c>
      <c r="AN220" s="24">
        <v>5.6479E-3</v>
      </c>
      <c r="AO220" s="24">
        <v>7.3800000000000005E-4</v>
      </c>
      <c r="AP220" s="24">
        <v>-5.97981E-2</v>
      </c>
      <c r="AQ220" s="24">
        <v>-9.6748600000000004E-2</v>
      </c>
      <c r="AR220" s="24">
        <v>-0.1136823</v>
      </c>
      <c r="AS220" s="24">
        <v>-9.2941899999999994E-2</v>
      </c>
      <c r="AT220" s="24">
        <v>-6.8429299999999998E-2</v>
      </c>
      <c r="AU220" s="24">
        <v>-6.4724799999999999E-2</v>
      </c>
      <c r="AV220" s="24">
        <v>-6.0331900000000001E-2</v>
      </c>
      <c r="AW220" s="24">
        <v>4.5580999999999998E-3</v>
      </c>
      <c r="AX220" s="24">
        <v>-5.6187000000000001E-2</v>
      </c>
      <c r="AY220" s="24">
        <v>-0.1514432</v>
      </c>
      <c r="AZ220" s="24">
        <v>-0.14362949999999999</v>
      </c>
      <c r="BA220" s="24">
        <v>-0.13944139999999999</v>
      </c>
      <c r="BB220" s="24">
        <v>-7.9122899999999996E-2</v>
      </c>
      <c r="BC220" s="24">
        <v>-4.2386300000000002E-2</v>
      </c>
      <c r="BD220" s="24">
        <v>-3.4908500000000002E-2</v>
      </c>
      <c r="BE220" s="24">
        <v>-6.6734199999999994E-2</v>
      </c>
      <c r="BF220" s="24">
        <v>-5.4872600000000001E-2</v>
      </c>
      <c r="BG220" s="24">
        <v>-5.7563599999999999E-2</v>
      </c>
      <c r="BH220" s="24">
        <v>-3.94797E-2</v>
      </c>
      <c r="BI220" s="24">
        <v>-5.5519600000000002E-2</v>
      </c>
      <c r="BJ220" s="24">
        <v>-5.2814300000000002E-2</v>
      </c>
      <c r="BK220" s="24">
        <v>6.2848399999999999E-2</v>
      </c>
      <c r="BL220" s="24">
        <v>5.5175000000000002E-2</v>
      </c>
      <c r="BM220" s="24">
        <v>3.9057599999999998E-2</v>
      </c>
      <c r="BN220" s="24">
        <v>-2.0576000000000001E-2</v>
      </c>
      <c r="BO220" s="24">
        <v>-5.6995799999999999E-2</v>
      </c>
      <c r="BP220" s="24">
        <v>-7.4578099999999994E-2</v>
      </c>
      <c r="BQ220" s="24">
        <v>-4.7664499999999999E-2</v>
      </c>
      <c r="BR220" s="24">
        <v>-2.68708E-2</v>
      </c>
      <c r="BS220" s="24">
        <v>-2.0308699999999999E-2</v>
      </c>
      <c r="BT220" s="24">
        <v>-1.6704E-2</v>
      </c>
      <c r="BU220" s="24">
        <v>5.3876100000000003E-2</v>
      </c>
      <c r="BV220" s="24">
        <v>1.7269E-3</v>
      </c>
      <c r="BW220" s="24">
        <v>-0.1005192</v>
      </c>
      <c r="BX220" s="24">
        <v>-7.9192799999999994E-2</v>
      </c>
      <c r="BY220" s="24">
        <v>-7.8290299999999993E-2</v>
      </c>
      <c r="BZ220" s="24">
        <v>-2.87543E-2</v>
      </c>
      <c r="CA220" s="24">
        <v>-2.0335300000000001E-2</v>
      </c>
      <c r="CB220" s="24">
        <v>-1.18429E-2</v>
      </c>
      <c r="CC220" s="24">
        <v>-4.5418E-2</v>
      </c>
      <c r="CD220" s="24">
        <v>-3.1230000000000001E-2</v>
      </c>
      <c r="CE220" s="24">
        <v>-3.0863499999999999E-2</v>
      </c>
      <c r="CF220" s="24">
        <v>-4.8596999999999998E-3</v>
      </c>
      <c r="CG220" s="24">
        <v>-2.54577E-2</v>
      </c>
      <c r="CH220" s="24">
        <v>-2.5219200000000001E-2</v>
      </c>
      <c r="CI220" s="24">
        <v>9.4558100000000006E-2</v>
      </c>
      <c r="CJ220" s="24">
        <v>8.9477399999999999E-2</v>
      </c>
      <c r="CK220" s="24">
        <v>6.5597699999999995E-2</v>
      </c>
      <c r="CL220" s="24">
        <v>6.5890999999999996E-3</v>
      </c>
      <c r="CM220" s="24">
        <v>-2.9463099999999999E-2</v>
      </c>
      <c r="CN220" s="24">
        <v>-4.7494599999999998E-2</v>
      </c>
      <c r="CO220" s="24">
        <v>-1.6305400000000001E-2</v>
      </c>
      <c r="CP220" s="24">
        <v>1.9124999999999999E-3</v>
      </c>
      <c r="CQ220" s="24">
        <v>1.04537E-2</v>
      </c>
      <c r="CR220" s="24">
        <v>1.35126E-2</v>
      </c>
      <c r="CS220" s="24">
        <v>8.8033700000000006E-2</v>
      </c>
      <c r="CT220" s="24">
        <v>4.1837899999999997E-2</v>
      </c>
      <c r="CU220" s="24">
        <v>-6.5249299999999996E-2</v>
      </c>
      <c r="CV220" s="24">
        <v>-3.45641E-2</v>
      </c>
      <c r="CW220" s="24">
        <v>-3.5937200000000002E-2</v>
      </c>
      <c r="CX220" s="24">
        <v>6.1307999999999996E-3</v>
      </c>
      <c r="CY220" s="24">
        <v>1.7158E-3</v>
      </c>
      <c r="CZ220" s="24">
        <v>1.12227E-2</v>
      </c>
      <c r="DA220" s="24">
        <v>-2.41018E-2</v>
      </c>
      <c r="DB220" s="24">
        <v>-7.5872999999999999E-3</v>
      </c>
      <c r="DC220" s="24">
        <v>-4.1634000000000003E-3</v>
      </c>
      <c r="DD220" s="24">
        <v>2.97603E-2</v>
      </c>
      <c r="DE220" s="24">
        <v>4.6040999999999999E-3</v>
      </c>
      <c r="DF220" s="24">
        <v>2.3758999999999998E-3</v>
      </c>
      <c r="DG220" s="24">
        <v>0.12626789999999999</v>
      </c>
      <c r="DH220" s="24">
        <v>0.12377970000000001</v>
      </c>
      <c r="DI220" s="24">
        <v>9.2137800000000006E-2</v>
      </c>
      <c r="DJ220" s="24">
        <v>3.3754100000000002E-2</v>
      </c>
      <c r="DK220" s="24">
        <v>-1.9304000000000001E-3</v>
      </c>
      <c r="DL220" s="24">
        <v>-2.0411200000000001E-2</v>
      </c>
      <c r="DM220" s="24">
        <v>1.50536E-2</v>
      </c>
      <c r="DN220" s="24">
        <v>3.0695699999999999E-2</v>
      </c>
      <c r="DO220" s="24">
        <v>4.1216099999999999E-2</v>
      </c>
      <c r="DP220" s="24">
        <v>4.3729200000000003E-2</v>
      </c>
      <c r="DQ220" s="24">
        <v>0.1221912</v>
      </c>
      <c r="DR220" s="24">
        <v>8.1948999999999994E-2</v>
      </c>
      <c r="DS220" s="24">
        <v>-2.9979499999999999E-2</v>
      </c>
      <c r="DT220" s="24">
        <v>1.0064500000000001E-2</v>
      </c>
      <c r="DU220" s="24">
        <v>6.4159000000000004E-3</v>
      </c>
      <c r="DV220" s="24">
        <v>4.1015999999999997E-2</v>
      </c>
      <c r="DW220" s="24">
        <v>3.3553899999999998E-2</v>
      </c>
      <c r="DX220" s="24">
        <v>4.4525799999999997E-2</v>
      </c>
      <c r="DY220" s="24">
        <v>6.6753999999999997E-3</v>
      </c>
      <c r="DZ220" s="24">
        <v>2.6549E-2</v>
      </c>
      <c r="EA220" s="24">
        <v>3.4387300000000003E-2</v>
      </c>
      <c r="EB220" s="24">
        <v>7.9745999999999997E-2</v>
      </c>
      <c r="EC220" s="24">
        <v>4.8008599999999998E-2</v>
      </c>
      <c r="ED220" s="24">
        <v>4.2218899999999997E-2</v>
      </c>
      <c r="EE220" s="24">
        <v>0.1720517</v>
      </c>
      <c r="EF220" s="24">
        <v>0.17330680000000001</v>
      </c>
      <c r="EG220" s="24">
        <v>0.1304574</v>
      </c>
      <c r="EH220" s="24">
        <v>7.2976200000000005E-2</v>
      </c>
      <c r="EI220" s="24">
        <v>3.7822399999999999E-2</v>
      </c>
      <c r="EJ220" s="24">
        <v>1.8693000000000001E-2</v>
      </c>
      <c r="EK220" s="24">
        <v>6.0331000000000003E-2</v>
      </c>
      <c r="EL220" s="24">
        <v>7.2254200000000005E-2</v>
      </c>
      <c r="EM220" s="24">
        <v>8.5632200000000006E-2</v>
      </c>
      <c r="EN220" s="24">
        <v>8.7357099999999993E-2</v>
      </c>
      <c r="EO220" s="24">
        <v>0.1715093</v>
      </c>
      <c r="EP220" s="24">
        <v>0.13986290000000001</v>
      </c>
      <c r="EQ220" s="24">
        <v>2.0944600000000001E-2</v>
      </c>
      <c r="ER220" s="24">
        <v>7.4501200000000004E-2</v>
      </c>
      <c r="ES220" s="24">
        <v>6.7567000000000002E-2</v>
      </c>
      <c r="ET220" s="24">
        <v>9.1384599999999996E-2</v>
      </c>
      <c r="EU220" s="24">
        <v>56.461539999999999</v>
      </c>
      <c r="EV220" s="24">
        <v>56.123080000000002</v>
      </c>
      <c r="EW220" s="24">
        <v>55.030769999999997</v>
      </c>
      <c r="EX220" s="24">
        <v>55.138460000000002</v>
      </c>
      <c r="EY220" s="24">
        <v>54.723080000000003</v>
      </c>
      <c r="EZ220" s="24">
        <v>53.75385</v>
      </c>
      <c r="FA220" s="24">
        <v>53.01538</v>
      </c>
      <c r="FB220" s="24">
        <v>52.723080000000003</v>
      </c>
      <c r="FC220" s="24">
        <v>53.030769999999997</v>
      </c>
      <c r="FD220" s="24">
        <v>52.969230000000003</v>
      </c>
      <c r="FE220" s="24">
        <v>53.461539999999999</v>
      </c>
      <c r="FF220" s="24">
        <v>54.384619999999998</v>
      </c>
      <c r="FG220" s="24">
        <v>53.369230000000002</v>
      </c>
      <c r="FH220" s="24">
        <v>52.415390000000002</v>
      </c>
      <c r="FI220" s="24">
        <v>51.092309999999998</v>
      </c>
      <c r="FJ220" s="24">
        <v>51.046149999999997</v>
      </c>
      <c r="FK220" s="24">
        <v>50.784610000000001</v>
      </c>
      <c r="FL220" s="24">
        <v>50.76923</v>
      </c>
      <c r="FM220" s="24">
        <v>49.061540000000001</v>
      </c>
      <c r="FN220" s="24">
        <v>48.353850000000001</v>
      </c>
      <c r="FO220" s="24">
        <v>47.384619999999998</v>
      </c>
      <c r="FP220" s="24">
        <v>47.153849999999998</v>
      </c>
      <c r="FQ220" s="24">
        <v>46.738460000000003</v>
      </c>
      <c r="FR220" s="24">
        <v>46.661540000000002</v>
      </c>
      <c r="FS220" s="24">
        <v>0.68571510000000002</v>
      </c>
      <c r="FT220" s="24">
        <v>3.43047E-2</v>
      </c>
      <c r="FU220" s="24">
        <v>4.1796E-2</v>
      </c>
    </row>
    <row r="221" spans="1:177" x14ac:dyDescent="0.2">
      <c r="A221" s="14" t="s">
        <v>228</v>
      </c>
      <c r="B221" s="14" t="s">
        <v>199</v>
      </c>
      <c r="C221" s="14" t="s">
        <v>224</v>
      </c>
      <c r="D221" s="36" t="s">
        <v>253</v>
      </c>
      <c r="E221" s="25" t="s">
        <v>219</v>
      </c>
      <c r="F221" s="25">
        <v>1130</v>
      </c>
      <c r="G221" s="24">
        <v>0.97308989999999995</v>
      </c>
      <c r="H221" s="24">
        <v>0.83954410000000002</v>
      </c>
      <c r="I221" s="24">
        <v>0.71666180000000002</v>
      </c>
      <c r="J221" s="24">
        <v>0.66085430000000001</v>
      </c>
      <c r="K221" s="24">
        <v>0.63358979999999998</v>
      </c>
      <c r="L221" s="24">
        <v>0.68516980000000005</v>
      </c>
      <c r="M221" s="24">
        <v>0.6977371</v>
      </c>
      <c r="N221" s="24">
        <v>0.83731730000000004</v>
      </c>
      <c r="O221" s="24">
        <v>0.79205990000000004</v>
      </c>
      <c r="P221" s="24">
        <v>0.90185249999999995</v>
      </c>
      <c r="Q221" s="24">
        <v>0.99395420000000001</v>
      </c>
      <c r="R221" s="24">
        <v>1.0230680000000001</v>
      </c>
      <c r="S221" s="24">
        <v>1.120252</v>
      </c>
      <c r="T221" s="24">
        <v>1.2114050000000001</v>
      </c>
      <c r="U221" s="24">
        <v>1.312602</v>
      </c>
      <c r="V221" s="24">
        <v>1.309963</v>
      </c>
      <c r="W221" s="24">
        <v>1.4122440000000001</v>
      </c>
      <c r="X221" s="24">
        <v>1.4846239999999999</v>
      </c>
      <c r="Y221" s="24">
        <v>1.5731569999999999</v>
      </c>
      <c r="Z221" s="24">
        <v>1.479652</v>
      </c>
      <c r="AA221" s="24">
        <v>1.4467970000000001</v>
      </c>
      <c r="AB221" s="24">
        <v>1.4754529999999999</v>
      </c>
      <c r="AC221" s="24">
        <v>1.33707</v>
      </c>
      <c r="AD221" s="24">
        <v>1.1352990000000001</v>
      </c>
      <c r="AE221" s="24">
        <v>-0.14445859999999999</v>
      </c>
      <c r="AF221" s="24">
        <v>-0.1656772</v>
      </c>
      <c r="AG221" s="24">
        <v>-0.1166552</v>
      </c>
      <c r="AH221" s="24">
        <v>-0.1344254</v>
      </c>
      <c r="AI221" s="24">
        <v>-0.12916440000000001</v>
      </c>
      <c r="AJ221" s="24">
        <v>-0.12515219999999999</v>
      </c>
      <c r="AK221" s="24">
        <v>-0.12968009999999999</v>
      </c>
      <c r="AL221" s="24">
        <v>-5.4780000000000002E-2</v>
      </c>
      <c r="AM221" s="24">
        <v>-0.1066907</v>
      </c>
      <c r="AN221" s="24">
        <v>-4.99362E-2</v>
      </c>
      <c r="AO221" s="24">
        <v>-1.1103200000000001E-2</v>
      </c>
      <c r="AP221" s="24">
        <v>3.9741699999999998E-2</v>
      </c>
      <c r="AQ221" s="24">
        <v>7.2436299999999995E-2</v>
      </c>
      <c r="AR221" s="24">
        <v>4.0770899999999999E-2</v>
      </c>
      <c r="AS221" s="24">
        <v>8.5047200000000003E-2</v>
      </c>
      <c r="AT221" s="24">
        <v>7.8980800000000004E-2</v>
      </c>
      <c r="AU221" s="24">
        <v>7.3071700000000003E-2</v>
      </c>
      <c r="AV221" s="24">
        <v>3.9385999999999996E-3</v>
      </c>
      <c r="AW221" s="24">
        <v>-3.3095800000000002E-2</v>
      </c>
      <c r="AX221" s="24">
        <v>-2.1382700000000001E-2</v>
      </c>
      <c r="AY221" s="24">
        <v>-1.2230899999999999E-2</v>
      </c>
      <c r="AZ221" s="24">
        <v>-1.8692500000000001E-2</v>
      </c>
      <c r="BA221" s="24">
        <v>1.3205400000000001E-2</v>
      </c>
      <c r="BB221" s="24">
        <v>-3.8815099999999998E-2</v>
      </c>
      <c r="BC221" s="24">
        <v>-0.1015361</v>
      </c>
      <c r="BD221" s="24">
        <v>-0.1210349</v>
      </c>
      <c r="BE221" s="24">
        <v>-7.6513999999999999E-2</v>
      </c>
      <c r="BF221" s="24">
        <v>-9.6721699999999994E-2</v>
      </c>
      <c r="BG221" s="24">
        <v>-9.4218899999999994E-2</v>
      </c>
      <c r="BH221" s="24">
        <v>-9.3190999999999996E-2</v>
      </c>
      <c r="BI221" s="24">
        <v>-9.7827399999999995E-2</v>
      </c>
      <c r="BJ221" s="24">
        <v>-2.01421E-2</v>
      </c>
      <c r="BK221" s="24">
        <v>-6.9629200000000002E-2</v>
      </c>
      <c r="BL221" s="24">
        <v>-1.36921E-2</v>
      </c>
      <c r="BM221" s="24">
        <v>2.8438499999999999E-2</v>
      </c>
      <c r="BN221" s="24">
        <v>8.02702E-2</v>
      </c>
      <c r="BO221" s="24">
        <v>0.1154768</v>
      </c>
      <c r="BP221" s="24">
        <v>8.9354799999999998E-2</v>
      </c>
      <c r="BQ221" s="24">
        <v>0.13631309999999999</v>
      </c>
      <c r="BR221" s="24">
        <v>0.13144749999999999</v>
      </c>
      <c r="BS221" s="24">
        <v>0.128187</v>
      </c>
      <c r="BT221" s="24">
        <v>6.4770900000000006E-2</v>
      </c>
      <c r="BU221" s="24">
        <v>3.0684099999999999E-2</v>
      </c>
      <c r="BV221" s="24">
        <v>3.76663E-2</v>
      </c>
      <c r="BW221" s="24">
        <v>4.3924499999999998E-2</v>
      </c>
      <c r="BX221" s="24">
        <v>3.4980200000000003E-2</v>
      </c>
      <c r="BY221" s="24">
        <v>6.2331200000000003E-2</v>
      </c>
      <c r="BZ221" s="24">
        <v>6.9013E-3</v>
      </c>
      <c r="CA221" s="24">
        <v>-7.1807999999999997E-2</v>
      </c>
      <c r="CB221" s="24">
        <v>-9.0115700000000007E-2</v>
      </c>
      <c r="CC221" s="24">
        <v>-4.8712400000000003E-2</v>
      </c>
      <c r="CD221" s="24">
        <v>-7.0608299999999999E-2</v>
      </c>
      <c r="CE221" s="24">
        <v>-7.00157E-2</v>
      </c>
      <c r="CF221" s="24">
        <v>-7.1054699999999998E-2</v>
      </c>
      <c r="CG221" s="24">
        <v>-7.5766299999999995E-2</v>
      </c>
      <c r="CH221" s="24">
        <v>3.8479E-3</v>
      </c>
      <c r="CI221" s="24">
        <v>-4.39605E-2</v>
      </c>
      <c r="CJ221" s="24">
        <v>1.1410399999999999E-2</v>
      </c>
      <c r="CK221" s="24">
        <v>5.5825E-2</v>
      </c>
      <c r="CL221" s="24">
        <v>0.10834009999999999</v>
      </c>
      <c r="CM221" s="24">
        <v>0.14528650000000001</v>
      </c>
      <c r="CN221" s="24">
        <v>0.1230038</v>
      </c>
      <c r="CO221" s="24">
        <v>0.17181969999999999</v>
      </c>
      <c r="CP221" s="24">
        <v>0.16778580000000001</v>
      </c>
      <c r="CQ221" s="24">
        <v>0.1663597</v>
      </c>
      <c r="CR221" s="24">
        <v>0.1069032</v>
      </c>
      <c r="CS221" s="24">
        <v>7.4857800000000002E-2</v>
      </c>
      <c r="CT221" s="24">
        <v>7.8563499999999994E-2</v>
      </c>
      <c r="CU221" s="24">
        <v>8.2817600000000005E-2</v>
      </c>
      <c r="CV221" s="24">
        <v>7.2153800000000004E-2</v>
      </c>
      <c r="CW221" s="24">
        <v>9.63556E-2</v>
      </c>
      <c r="CX221" s="24">
        <v>3.8564300000000003E-2</v>
      </c>
      <c r="CY221" s="24">
        <v>-4.2079999999999999E-2</v>
      </c>
      <c r="CZ221" s="24">
        <v>-5.9196600000000002E-2</v>
      </c>
      <c r="DA221" s="24">
        <v>-2.0910700000000001E-2</v>
      </c>
      <c r="DB221" s="24">
        <v>-4.4494800000000001E-2</v>
      </c>
      <c r="DC221" s="24">
        <v>-4.5812499999999999E-2</v>
      </c>
      <c r="DD221" s="24">
        <v>-4.8918400000000001E-2</v>
      </c>
      <c r="DE221" s="24">
        <v>-5.3705299999999997E-2</v>
      </c>
      <c r="DF221" s="24">
        <v>2.7837899999999999E-2</v>
      </c>
      <c r="DG221" s="24">
        <v>-1.82918E-2</v>
      </c>
      <c r="DH221" s="24">
        <v>3.6512900000000001E-2</v>
      </c>
      <c r="DI221" s="24">
        <v>8.3211499999999994E-2</v>
      </c>
      <c r="DJ221" s="24">
        <v>0.13641</v>
      </c>
      <c r="DK221" s="24">
        <v>0.17509620000000001</v>
      </c>
      <c r="DL221" s="24">
        <v>0.15665290000000001</v>
      </c>
      <c r="DM221" s="24">
        <v>0.20732629999999999</v>
      </c>
      <c r="DN221" s="24">
        <v>0.204124</v>
      </c>
      <c r="DO221" s="24">
        <v>0.2045324</v>
      </c>
      <c r="DP221" s="24">
        <v>0.14903549999999999</v>
      </c>
      <c r="DQ221" s="24">
        <v>0.1190316</v>
      </c>
      <c r="DR221" s="24">
        <v>0.1194606</v>
      </c>
      <c r="DS221" s="24">
        <v>0.1217106</v>
      </c>
      <c r="DT221" s="24">
        <v>0.10932740000000001</v>
      </c>
      <c r="DU221" s="24">
        <v>0.13037989999999999</v>
      </c>
      <c r="DV221" s="24">
        <v>7.0227399999999995E-2</v>
      </c>
      <c r="DW221" s="24">
        <v>8.4250000000000004E-4</v>
      </c>
      <c r="DX221" s="24">
        <v>-1.4554299999999999E-2</v>
      </c>
      <c r="DY221" s="24">
        <v>1.9230500000000001E-2</v>
      </c>
      <c r="DZ221" s="24">
        <v>-6.7910999999999996E-3</v>
      </c>
      <c r="EA221" s="24">
        <v>-1.0866900000000001E-2</v>
      </c>
      <c r="EB221" s="24">
        <v>-1.6957199999999999E-2</v>
      </c>
      <c r="EC221" s="24">
        <v>-2.18526E-2</v>
      </c>
      <c r="ED221" s="24">
        <v>6.2475799999999998E-2</v>
      </c>
      <c r="EE221" s="24">
        <v>1.8769600000000001E-2</v>
      </c>
      <c r="EF221" s="24">
        <v>7.2756899999999999E-2</v>
      </c>
      <c r="EG221" s="24">
        <v>0.12275320000000001</v>
      </c>
      <c r="EH221" s="24">
        <v>0.1769385</v>
      </c>
      <c r="EI221" s="24">
        <v>0.21813669999999999</v>
      </c>
      <c r="EJ221" s="24">
        <v>0.20523669999999999</v>
      </c>
      <c r="EK221" s="24">
        <v>0.25859209999999999</v>
      </c>
      <c r="EL221" s="24">
        <v>0.2565907</v>
      </c>
      <c r="EM221" s="24">
        <v>0.25964769999999998</v>
      </c>
      <c r="EN221" s="24">
        <v>0.20986779999999999</v>
      </c>
      <c r="EO221" s="24">
        <v>0.18281149999999999</v>
      </c>
      <c r="EP221" s="24">
        <v>0.17850959999999999</v>
      </c>
      <c r="EQ221" s="24">
        <v>0.177866</v>
      </c>
      <c r="ER221" s="24">
        <v>0.16300020000000001</v>
      </c>
      <c r="ES221" s="24">
        <v>0.17950569999999999</v>
      </c>
      <c r="ET221" s="24">
        <v>0.1159438</v>
      </c>
      <c r="EU221" s="24">
        <v>72.700680000000006</v>
      </c>
      <c r="EV221" s="24">
        <v>71.782309999999995</v>
      </c>
      <c r="EW221" s="24">
        <v>71.346940000000004</v>
      </c>
      <c r="EX221" s="24">
        <v>70.448980000000006</v>
      </c>
      <c r="EY221" s="24">
        <v>70.047619999999995</v>
      </c>
      <c r="EZ221" s="24">
        <v>69.925169999999994</v>
      </c>
      <c r="FA221" s="24">
        <v>69.217690000000005</v>
      </c>
      <c r="FB221" s="24">
        <v>70.884349999999998</v>
      </c>
      <c r="FC221" s="24">
        <v>73.414959999999994</v>
      </c>
      <c r="FD221" s="24">
        <v>77.197280000000006</v>
      </c>
      <c r="FE221" s="24">
        <v>78.136049999999997</v>
      </c>
      <c r="FF221" s="24">
        <v>80.068020000000004</v>
      </c>
      <c r="FG221" s="24">
        <v>81.666659999999993</v>
      </c>
      <c r="FH221" s="24">
        <v>82.340130000000002</v>
      </c>
      <c r="FI221" s="24">
        <v>83.673469999999995</v>
      </c>
      <c r="FJ221" s="24">
        <v>83.102040000000002</v>
      </c>
      <c r="FK221" s="24">
        <v>81.850340000000003</v>
      </c>
      <c r="FL221" s="24">
        <v>79.489800000000002</v>
      </c>
      <c r="FM221" s="24">
        <v>77.272109999999998</v>
      </c>
      <c r="FN221" s="24">
        <v>75.414959999999994</v>
      </c>
      <c r="FO221" s="24">
        <v>73.081630000000004</v>
      </c>
      <c r="FP221" s="24">
        <v>71.993189999999998</v>
      </c>
      <c r="FQ221" s="24">
        <v>71.503399999999999</v>
      </c>
      <c r="FR221" s="24">
        <v>71.034009999999995</v>
      </c>
      <c r="FS221" s="24">
        <v>0.88808310000000001</v>
      </c>
      <c r="FT221" s="24">
        <v>3.8158200000000003E-2</v>
      </c>
      <c r="FU221" s="24">
        <v>6.3860200000000006E-2</v>
      </c>
    </row>
    <row r="222" spans="1:177" x14ac:dyDescent="0.2">
      <c r="A222" s="14" t="s">
        <v>228</v>
      </c>
      <c r="B222" s="14" t="s">
        <v>199</v>
      </c>
      <c r="C222" s="14" t="s">
        <v>224</v>
      </c>
      <c r="D222" s="36" t="s">
        <v>253</v>
      </c>
      <c r="E222" s="25" t="s">
        <v>220</v>
      </c>
      <c r="F222" s="25">
        <v>652</v>
      </c>
      <c r="G222" s="24">
        <v>0.98743409999999998</v>
      </c>
      <c r="H222" s="24">
        <v>0.8674328</v>
      </c>
      <c r="I222" s="24">
        <v>0.70407690000000001</v>
      </c>
      <c r="J222" s="24">
        <v>0.63797800000000005</v>
      </c>
      <c r="K222" s="24">
        <v>0.59068379999999998</v>
      </c>
      <c r="L222" s="24">
        <v>0.68315820000000005</v>
      </c>
      <c r="M222" s="24">
        <v>0.73295960000000004</v>
      </c>
      <c r="N222" s="24">
        <v>0.91363499999999997</v>
      </c>
      <c r="O222" s="24">
        <v>0.81756110000000004</v>
      </c>
      <c r="P222" s="24">
        <v>0.90130829999999995</v>
      </c>
      <c r="Q222" s="24">
        <v>0.9154639</v>
      </c>
      <c r="R222" s="24">
        <v>0.85926800000000003</v>
      </c>
      <c r="S222" s="24">
        <v>0.99525280000000005</v>
      </c>
      <c r="T222" s="24">
        <v>1.0391589999999999</v>
      </c>
      <c r="U222" s="24">
        <v>1.086503</v>
      </c>
      <c r="V222" s="24">
        <v>1.135481</v>
      </c>
      <c r="W222" s="24">
        <v>1.2188159999999999</v>
      </c>
      <c r="X222" s="24">
        <v>1.3379049999999999</v>
      </c>
      <c r="Y222" s="24">
        <v>1.346457</v>
      </c>
      <c r="Z222" s="24">
        <v>1.1877329999999999</v>
      </c>
      <c r="AA222" s="24">
        <v>1.317847</v>
      </c>
      <c r="AB222" s="24">
        <v>1.2962990000000001</v>
      </c>
      <c r="AC222" s="24">
        <v>1.1868479999999999</v>
      </c>
      <c r="AD222" s="24">
        <v>0.98976140000000001</v>
      </c>
      <c r="AE222" s="24">
        <v>-0.1387195</v>
      </c>
      <c r="AF222" s="24">
        <v>-0.1759976</v>
      </c>
      <c r="AG222" s="24">
        <v>-0.1200174</v>
      </c>
      <c r="AH222" s="24">
        <v>-0.14215269999999999</v>
      </c>
      <c r="AI222" s="24">
        <v>-0.1044947</v>
      </c>
      <c r="AJ222" s="24">
        <v>-0.111377</v>
      </c>
      <c r="AK222" s="24">
        <v>-8.3804600000000007E-2</v>
      </c>
      <c r="AL222" s="24">
        <v>-8.3932999999999994E-3</v>
      </c>
      <c r="AM222" s="24">
        <v>-9.0187699999999996E-2</v>
      </c>
      <c r="AN222" s="24">
        <v>-4.9993099999999999E-2</v>
      </c>
      <c r="AO222" s="24">
        <v>-4.1384900000000002E-2</v>
      </c>
      <c r="AP222" s="24">
        <v>3.9075999999999998E-3</v>
      </c>
      <c r="AQ222" s="24">
        <v>2.4127099999999999E-2</v>
      </c>
      <c r="AR222" s="24">
        <v>-7.0648999999999998E-3</v>
      </c>
      <c r="AS222" s="24">
        <v>-3.3301799999999999E-2</v>
      </c>
      <c r="AT222" s="24">
        <v>1.9272899999999999E-2</v>
      </c>
      <c r="AU222" s="24">
        <v>7.6370900000000005E-2</v>
      </c>
      <c r="AV222" s="24">
        <v>-4.4571199999999998E-2</v>
      </c>
      <c r="AW222" s="24">
        <v>-7.3634500000000006E-2</v>
      </c>
      <c r="AX222" s="24">
        <v>-5.07622E-2</v>
      </c>
      <c r="AY222" s="24">
        <v>-2.9538999999999999E-2</v>
      </c>
      <c r="AZ222" s="24">
        <v>-7.6128999999999997E-3</v>
      </c>
      <c r="BA222" s="24">
        <v>3.0018599999999999E-2</v>
      </c>
      <c r="BB222" s="24">
        <v>-3.0680099999999998E-2</v>
      </c>
      <c r="BC222" s="24">
        <v>-8.2160300000000006E-2</v>
      </c>
      <c r="BD222" s="24">
        <v>-0.115246</v>
      </c>
      <c r="BE222" s="24">
        <v>-6.6454399999999997E-2</v>
      </c>
      <c r="BF222" s="24">
        <v>-9.3280399999999999E-2</v>
      </c>
      <c r="BG222" s="24">
        <v>-6.3495399999999994E-2</v>
      </c>
      <c r="BH222" s="24">
        <v>-7.5669299999999995E-2</v>
      </c>
      <c r="BI222" s="24">
        <v>-4.9983100000000003E-2</v>
      </c>
      <c r="BJ222" s="24">
        <v>2.8787299999999998E-2</v>
      </c>
      <c r="BK222" s="24">
        <v>-4.7990100000000001E-2</v>
      </c>
      <c r="BL222" s="24">
        <v>-3.6679E-3</v>
      </c>
      <c r="BM222" s="24">
        <v>6.5094000000000003E-3</v>
      </c>
      <c r="BN222" s="24">
        <v>4.6758399999999999E-2</v>
      </c>
      <c r="BO222" s="24">
        <v>7.0241700000000004E-2</v>
      </c>
      <c r="BP222" s="24">
        <v>5.2169599999999997E-2</v>
      </c>
      <c r="BQ222" s="24">
        <v>3.6768200000000001E-2</v>
      </c>
      <c r="BR222" s="24">
        <v>8.8854699999999995E-2</v>
      </c>
      <c r="BS222" s="24">
        <v>0.1531612</v>
      </c>
      <c r="BT222" s="24">
        <v>4.6758500000000001E-2</v>
      </c>
      <c r="BU222" s="24">
        <v>2.08419E-2</v>
      </c>
      <c r="BV222" s="24">
        <v>3.4371699999999998E-2</v>
      </c>
      <c r="BW222" s="24">
        <v>4.7714600000000003E-2</v>
      </c>
      <c r="BX222" s="24">
        <v>5.3850200000000001E-2</v>
      </c>
      <c r="BY222" s="24">
        <v>8.7368799999999996E-2</v>
      </c>
      <c r="BZ222" s="24">
        <v>2.4532999999999999E-2</v>
      </c>
      <c r="CA222" s="24">
        <v>-4.2987600000000001E-2</v>
      </c>
      <c r="CB222" s="24">
        <v>-7.3169600000000001E-2</v>
      </c>
      <c r="CC222" s="24">
        <v>-2.9356799999999999E-2</v>
      </c>
      <c r="CD222" s="24">
        <v>-5.9431600000000001E-2</v>
      </c>
      <c r="CE222" s="24">
        <v>-3.5099400000000003E-2</v>
      </c>
      <c r="CF222" s="24">
        <v>-5.0938200000000003E-2</v>
      </c>
      <c r="CG222" s="24">
        <v>-2.6558499999999999E-2</v>
      </c>
      <c r="CH222" s="24">
        <v>5.4538499999999997E-2</v>
      </c>
      <c r="CI222" s="24">
        <v>-1.8764200000000002E-2</v>
      </c>
      <c r="CJ222" s="24">
        <v>2.8416799999999999E-2</v>
      </c>
      <c r="CK222" s="24">
        <v>3.9680800000000002E-2</v>
      </c>
      <c r="CL222" s="24">
        <v>7.6436699999999996E-2</v>
      </c>
      <c r="CM222" s="24">
        <v>0.10218049999999999</v>
      </c>
      <c r="CN222" s="24">
        <v>9.3195200000000006E-2</v>
      </c>
      <c r="CO222" s="24">
        <v>8.5298499999999999E-2</v>
      </c>
      <c r="CP222" s="24">
        <v>0.1370468</v>
      </c>
      <c r="CQ222" s="24">
        <v>0.2063459</v>
      </c>
      <c r="CR222" s="24">
        <v>0.1100131</v>
      </c>
      <c r="CS222" s="24">
        <v>8.6275900000000003E-2</v>
      </c>
      <c r="CT222" s="24">
        <v>9.3335199999999993E-2</v>
      </c>
      <c r="CU222" s="24">
        <v>0.10122009999999999</v>
      </c>
      <c r="CV222" s="24">
        <v>9.6419299999999999E-2</v>
      </c>
      <c r="CW222" s="24">
        <v>0.12708939999999999</v>
      </c>
      <c r="CX222" s="24">
        <v>6.2773499999999996E-2</v>
      </c>
      <c r="CY222" s="24">
        <v>-3.8149E-3</v>
      </c>
      <c r="CZ222" s="24">
        <v>-3.1093200000000001E-2</v>
      </c>
      <c r="DA222" s="24">
        <v>7.7406999999999997E-3</v>
      </c>
      <c r="DB222" s="24">
        <v>-2.5582799999999999E-2</v>
      </c>
      <c r="DC222" s="24">
        <v>-6.7034E-3</v>
      </c>
      <c r="DD222" s="24">
        <v>-2.6207100000000001E-2</v>
      </c>
      <c r="DE222" s="24">
        <v>-3.1338999999999998E-3</v>
      </c>
      <c r="DF222" s="24">
        <v>8.0289799999999995E-2</v>
      </c>
      <c r="DG222" s="24">
        <v>1.0461700000000001E-2</v>
      </c>
      <c r="DH222" s="24">
        <v>6.0501399999999997E-2</v>
      </c>
      <c r="DI222" s="24">
        <v>7.2852200000000006E-2</v>
      </c>
      <c r="DJ222" s="24">
        <v>0.106115</v>
      </c>
      <c r="DK222" s="24">
        <v>0.1341193</v>
      </c>
      <c r="DL222" s="24">
        <v>0.1342208</v>
      </c>
      <c r="DM222" s="24">
        <v>0.1338288</v>
      </c>
      <c r="DN222" s="24">
        <v>0.18523899999999999</v>
      </c>
      <c r="DO222" s="24">
        <v>0.2595306</v>
      </c>
      <c r="DP222" s="24">
        <v>0.1732678</v>
      </c>
      <c r="DQ222" s="24">
        <v>0.15171000000000001</v>
      </c>
      <c r="DR222" s="24">
        <v>0.15229860000000001</v>
      </c>
      <c r="DS222" s="24">
        <v>0.15472569999999999</v>
      </c>
      <c r="DT222" s="24">
        <v>0.13898849999999999</v>
      </c>
      <c r="DU222" s="24">
        <v>0.16681000000000001</v>
      </c>
      <c r="DV222" s="24">
        <v>0.1010139</v>
      </c>
      <c r="DW222" s="24">
        <v>5.2744300000000001E-2</v>
      </c>
      <c r="DX222" s="24">
        <v>2.9658400000000001E-2</v>
      </c>
      <c r="DY222" s="24">
        <v>6.1303700000000003E-2</v>
      </c>
      <c r="DZ222" s="24">
        <v>2.3289500000000001E-2</v>
      </c>
      <c r="EA222" s="24">
        <v>3.4295899999999997E-2</v>
      </c>
      <c r="EB222" s="24">
        <v>9.5005999999999997E-3</v>
      </c>
      <c r="EC222" s="24">
        <v>3.06875E-2</v>
      </c>
      <c r="ED222" s="24">
        <v>0.1174704</v>
      </c>
      <c r="EE222" s="24">
        <v>5.2659299999999999E-2</v>
      </c>
      <c r="EF222" s="24">
        <v>0.10682659999999999</v>
      </c>
      <c r="EG222" s="24">
        <v>0.1207464</v>
      </c>
      <c r="EH222" s="24">
        <v>0.14896570000000001</v>
      </c>
      <c r="EI222" s="24">
        <v>0.1802339</v>
      </c>
      <c r="EJ222" s="24">
        <v>0.1934553</v>
      </c>
      <c r="EK222" s="24">
        <v>0.20389889999999999</v>
      </c>
      <c r="EL222" s="24">
        <v>0.25482080000000001</v>
      </c>
      <c r="EM222" s="24">
        <v>0.33632089999999998</v>
      </c>
      <c r="EN222" s="24">
        <v>0.26459749999999999</v>
      </c>
      <c r="EO222" s="24">
        <v>0.2461864</v>
      </c>
      <c r="EP222" s="24">
        <v>0.23743249999999999</v>
      </c>
      <c r="EQ222" s="24">
        <v>0.2319792</v>
      </c>
      <c r="ER222" s="24">
        <v>0.20045160000000001</v>
      </c>
      <c r="ES222" s="24">
        <v>0.2241601</v>
      </c>
      <c r="ET222" s="24">
        <v>0.156227</v>
      </c>
      <c r="EU222" s="24">
        <v>73.024090000000001</v>
      </c>
      <c r="EV222" s="24">
        <v>72.120480000000001</v>
      </c>
      <c r="EW222" s="24">
        <v>71.493970000000004</v>
      </c>
      <c r="EX222" s="24">
        <v>71.012050000000002</v>
      </c>
      <c r="EY222" s="24">
        <v>70.469880000000003</v>
      </c>
      <c r="EZ222" s="24">
        <v>70.120480000000001</v>
      </c>
      <c r="FA222" s="24">
        <v>70.096379999999996</v>
      </c>
      <c r="FB222" s="24">
        <v>71.277109999999993</v>
      </c>
      <c r="FC222" s="24">
        <v>73.337350000000001</v>
      </c>
      <c r="FD222" s="24">
        <v>76.662649999999999</v>
      </c>
      <c r="FE222" s="24">
        <v>77.493970000000004</v>
      </c>
      <c r="FF222" s="24">
        <v>78.939760000000007</v>
      </c>
      <c r="FG222" s="24">
        <v>80.204819999999998</v>
      </c>
      <c r="FH222" s="24">
        <v>80.915660000000003</v>
      </c>
      <c r="FI222" s="24">
        <v>82.204819999999998</v>
      </c>
      <c r="FJ222" s="24">
        <v>81.626499999999993</v>
      </c>
      <c r="FK222" s="24">
        <v>80.542169999999999</v>
      </c>
      <c r="FL222" s="24">
        <v>77.843379999999996</v>
      </c>
      <c r="FM222" s="24">
        <v>76.31326</v>
      </c>
      <c r="FN222" s="24">
        <v>74.361440000000002</v>
      </c>
      <c r="FO222" s="24">
        <v>72.590360000000004</v>
      </c>
      <c r="FP222" s="24">
        <v>71.843379999999996</v>
      </c>
      <c r="FQ222" s="24">
        <v>71.156620000000004</v>
      </c>
      <c r="FR222" s="24">
        <v>71</v>
      </c>
      <c r="FS222" s="24">
        <v>1.0844419999999999</v>
      </c>
      <c r="FT222" s="24">
        <v>4.1617000000000001E-2</v>
      </c>
      <c r="FU222" s="24">
        <v>9.5055600000000004E-2</v>
      </c>
    </row>
    <row r="223" spans="1:177" x14ac:dyDescent="0.2">
      <c r="A223" s="14" t="s">
        <v>228</v>
      </c>
      <c r="B223" s="14" t="s">
        <v>199</v>
      </c>
      <c r="C223" s="14" t="s">
        <v>224</v>
      </c>
      <c r="D223" s="36" t="s">
        <v>253</v>
      </c>
      <c r="E223" s="25" t="s">
        <v>221</v>
      </c>
      <c r="F223" s="25">
        <v>478</v>
      </c>
      <c r="G223" s="24">
        <v>0.96105799999999997</v>
      </c>
      <c r="H223" s="24">
        <v>0.8166447</v>
      </c>
      <c r="I223" s="24">
        <v>0.73730119999999999</v>
      </c>
      <c r="J223" s="24">
        <v>0.6938687</v>
      </c>
      <c r="K223" s="24">
        <v>0.6832085</v>
      </c>
      <c r="L223" s="24">
        <v>0.68827609999999995</v>
      </c>
      <c r="M223" s="24">
        <v>0.66066840000000004</v>
      </c>
      <c r="N223" s="24">
        <v>0.7485967</v>
      </c>
      <c r="O223" s="24">
        <v>0.76932129999999999</v>
      </c>
      <c r="P223" s="24">
        <v>0.90439480000000005</v>
      </c>
      <c r="Q223" s="24">
        <v>1.0769550000000001</v>
      </c>
      <c r="R223" s="24">
        <v>1.188353</v>
      </c>
      <c r="S223" s="24">
        <v>1.214995</v>
      </c>
      <c r="T223" s="24">
        <v>1.382001</v>
      </c>
      <c r="U223" s="24">
        <v>1.537436</v>
      </c>
      <c r="V223" s="24">
        <v>1.485214</v>
      </c>
      <c r="W223" s="24">
        <v>1.6179829999999999</v>
      </c>
      <c r="X223" s="24">
        <v>1.6542650000000001</v>
      </c>
      <c r="Y223" s="24">
        <v>1.863083</v>
      </c>
      <c r="Z223" s="24">
        <v>1.8668720000000001</v>
      </c>
      <c r="AA223" s="24">
        <v>1.6188929999999999</v>
      </c>
      <c r="AB223" s="24">
        <v>1.701441</v>
      </c>
      <c r="AC223" s="24">
        <v>1.511568</v>
      </c>
      <c r="AD223" s="24">
        <v>1.303974</v>
      </c>
      <c r="AE223" s="24">
        <v>-0.21467610000000001</v>
      </c>
      <c r="AF223" s="24">
        <v>-0.2103188</v>
      </c>
      <c r="AG223" s="24">
        <v>-0.17246040000000001</v>
      </c>
      <c r="AH223" s="24">
        <v>-0.18253069999999999</v>
      </c>
      <c r="AI223" s="24">
        <v>-0.22312309999999999</v>
      </c>
      <c r="AJ223" s="24">
        <v>-0.1928928</v>
      </c>
      <c r="AK223" s="24">
        <v>-0.22851199999999999</v>
      </c>
      <c r="AL223" s="24">
        <v>-0.15829879999999999</v>
      </c>
      <c r="AM223" s="24">
        <v>-0.17647879999999999</v>
      </c>
      <c r="AN223" s="24">
        <v>-0.1065652</v>
      </c>
      <c r="AO223" s="24">
        <v>-5.4865700000000003E-2</v>
      </c>
      <c r="AP223" s="24">
        <v>-2.45147E-2</v>
      </c>
      <c r="AQ223" s="24">
        <v>-4.707E-4</v>
      </c>
      <c r="AR223" s="24">
        <v>-2.9020000000000001E-2</v>
      </c>
      <c r="AS223" s="24">
        <v>8.83911E-2</v>
      </c>
      <c r="AT223" s="24">
        <v>2.0919799999999999E-2</v>
      </c>
      <c r="AU223" s="24">
        <v>-6.0391800000000002E-2</v>
      </c>
      <c r="AV223" s="24">
        <v>-4.2989899999999998E-2</v>
      </c>
      <c r="AW223" s="24">
        <v>-7.9394500000000007E-2</v>
      </c>
      <c r="AX223" s="24">
        <v>-6.5905000000000005E-2</v>
      </c>
      <c r="AY223" s="24">
        <v>-7.5320700000000004E-2</v>
      </c>
      <c r="AZ223" s="24">
        <v>-0.1235797</v>
      </c>
      <c r="BA223" s="24">
        <v>-0.1065401</v>
      </c>
      <c r="BB223" s="24">
        <v>-0.14448810000000001</v>
      </c>
      <c r="BC223" s="24">
        <v>-0.14846880000000001</v>
      </c>
      <c r="BD223" s="24">
        <v>-0.14444679999999999</v>
      </c>
      <c r="BE223" s="24">
        <v>-0.111628</v>
      </c>
      <c r="BF223" s="24">
        <v>-0.1229924</v>
      </c>
      <c r="BG223" s="24">
        <v>-0.1629786</v>
      </c>
      <c r="BH223" s="24">
        <v>-0.13602929999999999</v>
      </c>
      <c r="BI223" s="24">
        <v>-0.1708847</v>
      </c>
      <c r="BJ223" s="24">
        <v>-9.5282599999999995E-2</v>
      </c>
      <c r="BK223" s="24">
        <v>-0.1113864</v>
      </c>
      <c r="BL223" s="24">
        <v>-4.8809600000000002E-2</v>
      </c>
      <c r="BM223" s="24">
        <v>1.1799E-2</v>
      </c>
      <c r="BN223" s="24">
        <v>5.0569000000000003E-2</v>
      </c>
      <c r="BO223" s="24">
        <v>7.8871200000000002E-2</v>
      </c>
      <c r="BP223" s="24">
        <v>5.24501E-2</v>
      </c>
      <c r="BQ223" s="24">
        <v>0.1635701</v>
      </c>
      <c r="BR223" s="24">
        <v>0.101093</v>
      </c>
      <c r="BS223" s="24">
        <v>1.6284E-2</v>
      </c>
      <c r="BT223" s="24">
        <v>3.0993400000000001E-2</v>
      </c>
      <c r="BU223" s="24">
        <v>5.8180000000000005E-4</v>
      </c>
      <c r="BV223" s="24">
        <v>1.32333E-2</v>
      </c>
      <c r="BW223" s="24">
        <v>6.8814999999999996E-3</v>
      </c>
      <c r="BX223" s="24">
        <v>-3.0284499999999999E-2</v>
      </c>
      <c r="BY223" s="24">
        <v>-2.2221600000000001E-2</v>
      </c>
      <c r="BZ223" s="24">
        <v>-6.6745399999999996E-2</v>
      </c>
      <c r="CA223" s="24">
        <v>-0.10261380000000001</v>
      </c>
      <c r="CB223" s="24">
        <v>-9.8823999999999995E-2</v>
      </c>
      <c r="CC223" s="24">
        <v>-6.9495699999999994E-2</v>
      </c>
      <c r="CD223" s="24">
        <v>-8.1756300000000004E-2</v>
      </c>
      <c r="CE223" s="24">
        <v>-0.12132279999999999</v>
      </c>
      <c r="CF223" s="24">
        <v>-9.6645800000000004E-2</v>
      </c>
      <c r="CG223" s="24">
        <v>-0.13097220000000001</v>
      </c>
      <c r="CH223" s="24">
        <v>-5.1637700000000002E-2</v>
      </c>
      <c r="CI223" s="24">
        <v>-6.6303699999999993E-2</v>
      </c>
      <c r="CJ223" s="24">
        <v>-8.8082999999999998E-3</v>
      </c>
      <c r="CK223" s="24">
        <v>5.7970800000000003E-2</v>
      </c>
      <c r="CL223" s="24">
        <v>0.1025717</v>
      </c>
      <c r="CM223" s="24">
        <v>0.1338232</v>
      </c>
      <c r="CN223" s="24">
        <v>0.1088761</v>
      </c>
      <c r="CO223" s="24">
        <v>0.21563879999999999</v>
      </c>
      <c r="CP223" s="24">
        <v>0.1566206</v>
      </c>
      <c r="CQ223" s="24">
        <v>6.9389300000000001E-2</v>
      </c>
      <c r="CR223" s="24">
        <v>8.2234000000000002E-2</v>
      </c>
      <c r="CS223" s="24">
        <v>5.5973200000000001E-2</v>
      </c>
      <c r="CT223" s="24">
        <v>6.8044199999999999E-2</v>
      </c>
      <c r="CU223" s="24">
        <v>6.3814499999999996E-2</v>
      </c>
      <c r="CV223" s="24">
        <v>3.4331399999999998E-2</v>
      </c>
      <c r="CW223" s="24">
        <v>3.61772E-2</v>
      </c>
      <c r="CX223" s="24">
        <v>-1.29011E-2</v>
      </c>
      <c r="CY223" s="24">
        <v>-5.6758799999999998E-2</v>
      </c>
      <c r="CZ223" s="24">
        <v>-5.32013E-2</v>
      </c>
      <c r="DA223" s="24">
        <v>-2.73633E-2</v>
      </c>
      <c r="DB223" s="24">
        <v>-4.0520199999999999E-2</v>
      </c>
      <c r="DC223" s="24">
        <v>-7.9666899999999999E-2</v>
      </c>
      <c r="DD223" s="24">
        <v>-5.7262300000000002E-2</v>
      </c>
      <c r="DE223" s="24">
        <v>-9.1059699999999993E-2</v>
      </c>
      <c r="DF223" s="24">
        <v>-7.9929000000000007E-3</v>
      </c>
      <c r="DG223" s="24">
        <v>-2.1220900000000001E-2</v>
      </c>
      <c r="DH223" s="24">
        <v>3.1192999999999999E-2</v>
      </c>
      <c r="DI223" s="24">
        <v>0.1041425</v>
      </c>
      <c r="DJ223" s="24">
        <v>0.1545745</v>
      </c>
      <c r="DK223" s="24">
        <v>0.1887751</v>
      </c>
      <c r="DL223" s="24">
        <v>0.16530210000000001</v>
      </c>
      <c r="DM223" s="24">
        <v>0.26770749999999999</v>
      </c>
      <c r="DN223" s="24">
        <v>0.21214830000000001</v>
      </c>
      <c r="DO223" s="24">
        <v>0.1224947</v>
      </c>
      <c r="DP223" s="24">
        <v>0.1334746</v>
      </c>
      <c r="DQ223" s="24">
        <v>0.11136450000000001</v>
      </c>
      <c r="DR223" s="24">
        <v>0.12285509999999999</v>
      </c>
      <c r="DS223" s="24">
        <v>0.12074749999999999</v>
      </c>
      <c r="DT223" s="24">
        <v>9.8947400000000005E-2</v>
      </c>
      <c r="DU223" s="24">
        <v>9.4575900000000004E-2</v>
      </c>
      <c r="DV223" s="24">
        <v>4.0943300000000002E-2</v>
      </c>
      <c r="DW223" s="24">
        <v>9.4485000000000003E-3</v>
      </c>
      <c r="DX223" s="24">
        <v>1.26707E-2</v>
      </c>
      <c r="DY223" s="24">
        <v>3.3469100000000002E-2</v>
      </c>
      <c r="DZ223" s="24">
        <v>1.90181E-2</v>
      </c>
      <c r="EA223" s="24">
        <v>-1.9522399999999999E-2</v>
      </c>
      <c r="EB223" s="24">
        <v>-3.9879999999999999E-4</v>
      </c>
      <c r="EC223" s="24">
        <v>-3.3432400000000001E-2</v>
      </c>
      <c r="ED223" s="24">
        <v>5.50234E-2</v>
      </c>
      <c r="EE223" s="24">
        <v>4.3871500000000001E-2</v>
      </c>
      <c r="EF223" s="24">
        <v>8.89485E-2</v>
      </c>
      <c r="EG223" s="24">
        <v>0.17080719999999999</v>
      </c>
      <c r="EH223" s="24">
        <v>0.22965820000000001</v>
      </c>
      <c r="EI223" s="24">
        <v>0.26811699999999999</v>
      </c>
      <c r="EJ223" s="24">
        <v>0.2467722</v>
      </c>
      <c r="EK223" s="24">
        <v>0.34288639999999998</v>
      </c>
      <c r="EL223" s="24">
        <v>0.29232140000000001</v>
      </c>
      <c r="EM223" s="24">
        <v>0.1991705</v>
      </c>
      <c r="EN223" s="24">
        <v>0.2074579</v>
      </c>
      <c r="EO223" s="24">
        <v>0.19134080000000001</v>
      </c>
      <c r="EP223" s="24">
        <v>0.20199339999999999</v>
      </c>
      <c r="EQ223" s="24">
        <v>0.20294980000000001</v>
      </c>
      <c r="ER223" s="24">
        <v>0.19224260000000001</v>
      </c>
      <c r="ES223" s="24">
        <v>0.17889440000000001</v>
      </c>
      <c r="ET223" s="24">
        <v>0.1186859</v>
      </c>
      <c r="EU223" s="24">
        <v>72.28125</v>
      </c>
      <c r="EV223" s="24">
        <v>71.34375</v>
      </c>
      <c r="EW223" s="24">
        <v>71.15625</v>
      </c>
      <c r="EX223" s="24">
        <v>69.71875</v>
      </c>
      <c r="EY223" s="24">
        <v>69.5</v>
      </c>
      <c r="EZ223" s="24">
        <v>69.671880000000002</v>
      </c>
      <c r="FA223" s="24">
        <v>68.078130000000002</v>
      </c>
      <c r="FB223" s="24">
        <v>70.375</v>
      </c>
      <c r="FC223" s="24">
        <v>73.515630000000002</v>
      </c>
      <c r="FD223" s="24">
        <v>77.890630000000002</v>
      </c>
      <c r="FE223" s="24">
        <v>78.96875</v>
      </c>
      <c r="FF223" s="24">
        <v>81.53125</v>
      </c>
      <c r="FG223" s="24">
        <v>83.5625</v>
      </c>
      <c r="FH223" s="24">
        <v>84.1875</v>
      </c>
      <c r="FI223" s="24">
        <v>85.578130000000002</v>
      </c>
      <c r="FJ223" s="24">
        <v>85.015630000000002</v>
      </c>
      <c r="FK223" s="24">
        <v>83.546880000000002</v>
      </c>
      <c r="FL223" s="24">
        <v>81.625</v>
      </c>
      <c r="FM223" s="24">
        <v>78.515630000000002</v>
      </c>
      <c r="FN223" s="24">
        <v>76.78125</v>
      </c>
      <c r="FO223" s="24">
        <v>73.71875</v>
      </c>
      <c r="FP223" s="24">
        <v>72.1875</v>
      </c>
      <c r="FQ223" s="24">
        <v>71.953130000000002</v>
      </c>
      <c r="FR223" s="24">
        <v>71.078130000000002</v>
      </c>
      <c r="FS223" s="24">
        <v>1.4766490000000001</v>
      </c>
      <c r="FT223" s="24">
        <v>6.8915100000000007E-2</v>
      </c>
      <c r="FU223" s="24">
        <v>7.9367199999999999E-2</v>
      </c>
    </row>
    <row r="224" spans="1:177" x14ac:dyDescent="0.2">
      <c r="A224" s="14" t="s">
        <v>228</v>
      </c>
      <c r="B224" s="14" t="s">
        <v>199</v>
      </c>
      <c r="C224" s="14" t="s">
        <v>224</v>
      </c>
      <c r="D224" s="36" t="s">
        <v>254</v>
      </c>
      <c r="E224" s="25" t="s">
        <v>219</v>
      </c>
      <c r="F224" s="25">
        <v>1002</v>
      </c>
      <c r="G224" s="24">
        <v>0.88667589999999996</v>
      </c>
      <c r="H224" s="24">
        <v>0.77563689999999996</v>
      </c>
      <c r="I224" s="24">
        <v>0.69701579999999996</v>
      </c>
      <c r="J224" s="24">
        <v>0.60429219999999995</v>
      </c>
      <c r="K224" s="24">
        <v>0.58065529999999999</v>
      </c>
      <c r="L224" s="24">
        <v>0.60494369999999997</v>
      </c>
      <c r="M224" s="24">
        <v>0.60578949999999998</v>
      </c>
      <c r="N224" s="24">
        <v>0.71758339999999998</v>
      </c>
      <c r="O224" s="24">
        <v>0.63307760000000002</v>
      </c>
      <c r="P224" s="24">
        <v>0.73855870000000001</v>
      </c>
      <c r="Q224" s="24">
        <v>0.80734410000000001</v>
      </c>
      <c r="R224" s="24">
        <v>0.82628729999999995</v>
      </c>
      <c r="S224" s="24">
        <v>1.0177419999999999</v>
      </c>
      <c r="T224" s="24">
        <v>1.047226</v>
      </c>
      <c r="U224" s="24">
        <v>1.1199600000000001</v>
      </c>
      <c r="V224" s="24">
        <v>1.2370540000000001</v>
      </c>
      <c r="W224" s="24">
        <v>1.521679</v>
      </c>
      <c r="X224" s="24">
        <v>1.6183160000000001</v>
      </c>
      <c r="Y224" s="24">
        <v>1.817634</v>
      </c>
      <c r="Z224" s="24">
        <v>1.843866</v>
      </c>
      <c r="AA224" s="24">
        <v>1.565998</v>
      </c>
      <c r="AB224" s="24">
        <v>1.5218510000000001</v>
      </c>
      <c r="AC224" s="24">
        <v>1.425554</v>
      </c>
      <c r="AD224" s="24">
        <v>1.156388</v>
      </c>
      <c r="AE224" s="24">
        <v>-0.1380818</v>
      </c>
      <c r="AF224" s="24">
        <v>-0.1588175</v>
      </c>
      <c r="AG224" s="24">
        <v>-0.1153199</v>
      </c>
      <c r="AH224" s="24">
        <v>-0.1283821</v>
      </c>
      <c r="AI224" s="24">
        <v>-0.1233148</v>
      </c>
      <c r="AJ224" s="24">
        <v>-0.1168324</v>
      </c>
      <c r="AK224" s="24">
        <v>-0.1196956</v>
      </c>
      <c r="AL224" s="24">
        <v>-5.5330200000000003E-2</v>
      </c>
      <c r="AM224" s="24">
        <v>-9.7866900000000007E-2</v>
      </c>
      <c r="AN224" s="24">
        <v>-5.2002199999999998E-2</v>
      </c>
      <c r="AO224" s="24">
        <v>-2.1583999999999999E-2</v>
      </c>
      <c r="AP224" s="24">
        <v>1.8903199999999998E-2</v>
      </c>
      <c r="AQ224" s="24">
        <v>5.9141600000000003E-2</v>
      </c>
      <c r="AR224" s="24">
        <v>2.41005E-2</v>
      </c>
      <c r="AS224" s="24">
        <v>5.9830399999999999E-2</v>
      </c>
      <c r="AT224" s="24">
        <v>6.9642300000000004E-2</v>
      </c>
      <c r="AU224" s="24">
        <v>8.5962800000000006E-2</v>
      </c>
      <c r="AV224" s="24">
        <v>1.3565199999999999E-2</v>
      </c>
      <c r="AW224" s="24">
        <v>-2.1462499999999999E-2</v>
      </c>
      <c r="AX224" s="24">
        <v>-2.0444E-3</v>
      </c>
      <c r="AY224" s="24">
        <v>-5.4076000000000003E-3</v>
      </c>
      <c r="AZ224" s="24">
        <v>-1.6423500000000001E-2</v>
      </c>
      <c r="BA224" s="24">
        <v>1.9582100000000002E-2</v>
      </c>
      <c r="BB224" s="24">
        <v>-3.8098800000000002E-2</v>
      </c>
      <c r="BC224" s="24">
        <v>-9.5159300000000002E-2</v>
      </c>
      <c r="BD224" s="24">
        <v>-0.1141751</v>
      </c>
      <c r="BE224" s="24">
        <v>-7.5178700000000001E-2</v>
      </c>
      <c r="BF224" s="24">
        <v>-9.0678400000000006E-2</v>
      </c>
      <c r="BG224" s="24">
        <v>-8.8369299999999998E-2</v>
      </c>
      <c r="BH224" s="24">
        <v>-8.4871199999999994E-2</v>
      </c>
      <c r="BI224" s="24">
        <v>-8.7843000000000004E-2</v>
      </c>
      <c r="BJ224" s="24">
        <v>-2.06924E-2</v>
      </c>
      <c r="BK224" s="24">
        <v>-6.0805400000000003E-2</v>
      </c>
      <c r="BL224" s="24">
        <v>-1.57582E-2</v>
      </c>
      <c r="BM224" s="24">
        <v>1.79577E-2</v>
      </c>
      <c r="BN224" s="24">
        <v>5.9431699999999997E-2</v>
      </c>
      <c r="BO224" s="24">
        <v>0.1021821</v>
      </c>
      <c r="BP224" s="24">
        <v>7.2684399999999996E-2</v>
      </c>
      <c r="BQ224" s="24">
        <v>0.11109620000000001</v>
      </c>
      <c r="BR224" s="24">
        <v>0.122109</v>
      </c>
      <c r="BS224" s="24">
        <v>0.14107810000000001</v>
      </c>
      <c r="BT224" s="24">
        <v>7.4397500000000005E-2</v>
      </c>
      <c r="BU224" s="24">
        <v>4.2317300000000002E-2</v>
      </c>
      <c r="BV224" s="24">
        <v>5.7004699999999998E-2</v>
      </c>
      <c r="BW224" s="24">
        <v>5.0747800000000003E-2</v>
      </c>
      <c r="BX224" s="24">
        <v>3.7249299999999999E-2</v>
      </c>
      <c r="BY224" s="24">
        <v>6.8707799999999999E-2</v>
      </c>
      <c r="BZ224" s="24">
        <v>7.6176000000000004E-3</v>
      </c>
      <c r="CA224" s="24">
        <v>-6.5431199999999995E-2</v>
      </c>
      <c r="CB224" s="24">
        <v>-8.3255999999999997E-2</v>
      </c>
      <c r="CC224" s="24">
        <v>-4.7377000000000002E-2</v>
      </c>
      <c r="CD224" s="24">
        <v>-6.4564899999999995E-2</v>
      </c>
      <c r="CE224" s="24">
        <v>-6.4166100000000004E-2</v>
      </c>
      <c r="CF224" s="24">
        <v>-6.2734899999999996E-2</v>
      </c>
      <c r="CG224" s="24">
        <v>-6.5781900000000004E-2</v>
      </c>
      <c r="CH224" s="24">
        <v>3.2977000000000002E-3</v>
      </c>
      <c r="CI224" s="24">
        <v>-3.51367E-2</v>
      </c>
      <c r="CJ224" s="24">
        <v>9.3442999999999998E-3</v>
      </c>
      <c r="CK224" s="24">
        <v>4.5344200000000001E-2</v>
      </c>
      <c r="CL224" s="24">
        <v>8.7501599999999999E-2</v>
      </c>
      <c r="CM224" s="24">
        <v>0.13199179999999999</v>
      </c>
      <c r="CN224" s="24">
        <v>0.10633339999999999</v>
      </c>
      <c r="CO224" s="24">
        <v>0.14660280000000001</v>
      </c>
      <c r="CP224" s="24">
        <v>0.15844730000000001</v>
      </c>
      <c r="CQ224" s="24">
        <v>0.17925079999999999</v>
      </c>
      <c r="CR224" s="24">
        <v>0.1165298</v>
      </c>
      <c r="CS224" s="24">
        <v>8.6491100000000001E-2</v>
      </c>
      <c r="CT224" s="24">
        <v>9.7901799999999997E-2</v>
      </c>
      <c r="CU224" s="24">
        <v>8.9640899999999996E-2</v>
      </c>
      <c r="CV224" s="24">
        <v>7.4422799999999997E-2</v>
      </c>
      <c r="CW224" s="24">
        <v>0.1027322</v>
      </c>
      <c r="CX224" s="24">
        <v>3.9280700000000002E-2</v>
      </c>
      <c r="CY224" s="24">
        <v>-3.5703199999999997E-2</v>
      </c>
      <c r="CZ224" s="24">
        <v>-5.2336899999999999E-2</v>
      </c>
      <c r="DA224" s="24">
        <v>-1.95754E-2</v>
      </c>
      <c r="DB224" s="24">
        <v>-3.84515E-2</v>
      </c>
      <c r="DC224" s="24">
        <v>-3.9962900000000003E-2</v>
      </c>
      <c r="DD224" s="24">
        <v>-4.0598599999999999E-2</v>
      </c>
      <c r="DE224" s="24">
        <v>-4.3720799999999997E-2</v>
      </c>
      <c r="DF224" s="24">
        <v>2.7287700000000002E-2</v>
      </c>
      <c r="DG224" s="24">
        <v>-9.4680000000000007E-3</v>
      </c>
      <c r="DH224" s="24">
        <v>3.44468E-2</v>
      </c>
      <c r="DI224" s="24">
        <v>7.2730699999999995E-2</v>
      </c>
      <c r="DJ224" s="24">
        <v>0.11557149999999999</v>
      </c>
      <c r="DK224" s="24">
        <v>0.16180149999999999</v>
      </c>
      <c r="DL224" s="24">
        <v>0.13998250000000001</v>
      </c>
      <c r="DM224" s="24">
        <v>0.1821094</v>
      </c>
      <c r="DN224" s="24">
        <v>0.1947855</v>
      </c>
      <c r="DO224" s="24">
        <v>0.21742349999999999</v>
      </c>
      <c r="DP224" s="24">
        <v>0.1586621</v>
      </c>
      <c r="DQ224" s="24">
        <v>0.1306649</v>
      </c>
      <c r="DR224" s="24">
        <v>0.13879900000000001</v>
      </c>
      <c r="DS224" s="24">
        <v>0.12853390000000001</v>
      </c>
      <c r="DT224" s="24">
        <v>0.1115964</v>
      </c>
      <c r="DU224" s="24">
        <v>0.1367565</v>
      </c>
      <c r="DV224" s="24">
        <v>7.0943699999999998E-2</v>
      </c>
      <c r="DW224" s="24">
        <v>7.2192999999999997E-3</v>
      </c>
      <c r="DX224" s="24">
        <v>-7.6946000000000002E-3</v>
      </c>
      <c r="DY224" s="24">
        <v>2.0565799999999999E-2</v>
      </c>
      <c r="DZ224" s="24">
        <v>-7.4779999999999996E-4</v>
      </c>
      <c r="EA224" s="24">
        <v>-5.0172999999999997E-3</v>
      </c>
      <c r="EB224" s="24">
        <v>-8.6373999999999999E-3</v>
      </c>
      <c r="EC224" s="24">
        <v>-1.1868099999999999E-2</v>
      </c>
      <c r="ED224" s="24">
        <v>6.1925500000000001E-2</v>
      </c>
      <c r="EE224" s="24">
        <v>2.75935E-2</v>
      </c>
      <c r="EF224" s="24">
        <v>7.0690799999999998E-2</v>
      </c>
      <c r="EG224" s="24">
        <v>0.11227239999999999</v>
      </c>
      <c r="EH224" s="24">
        <v>0.15609999999999999</v>
      </c>
      <c r="EI224" s="24">
        <v>0.204842</v>
      </c>
      <c r="EJ224" s="24">
        <v>0.18856629999999999</v>
      </c>
      <c r="EK224" s="24">
        <v>0.23337530000000001</v>
      </c>
      <c r="EL224" s="24">
        <v>0.24725220000000001</v>
      </c>
      <c r="EM224" s="24">
        <v>0.27253880000000003</v>
      </c>
      <c r="EN224" s="24">
        <v>0.21949450000000001</v>
      </c>
      <c r="EO224" s="24">
        <v>0.1944448</v>
      </c>
      <c r="EP224" s="24">
        <v>0.197848</v>
      </c>
      <c r="EQ224" s="24">
        <v>0.1846893</v>
      </c>
      <c r="ER224" s="24">
        <v>0.1652692</v>
      </c>
      <c r="ES224" s="24">
        <v>0.1858823</v>
      </c>
      <c r="ET224" s="24">
        <v>0.1166601</v>
      </c>
      <c r="EU224" s="24">
        <v>67.68571</v>
      </c>
      <c r="EV224" s="24">
        <v>66.75</v>
      </c>
      <c r="EW224" s="24">
        <v>66.078580000000002</v>
      </c>
      <c r="EX224" s="24">
        <v>65.171419999999998</v>
      </c>
      <c r="EY224" s="24">
        <v>64.657139999999998</v>
      </c>
      <c r="EZ224" s="24">
        <v>64.5</v>
      </c>
      <c r="FA224" s="24">
        <v>64.378569999999996</v>
      </c>
      <c r="FB224" s="24">
        <v>67.957149999999999</v>
      </c>
      <c r="FC224" s="24">
        <v>73.735720000000001</v>
      </c>
      <c r="FD224" s="24">
        <v>78.835719999999995</v>
      </c>
      <c r="FE224" s="24">
        <v>79.164280000000005</v>
      </c>
      <c r="FF224" s="24">
        <v>79.085719999999995</v>
      </c>
      <c r="FG224" s="24">
        <v>81.321430000000007</v>
      </c>
      <c r="FH224" s="24">
        <v>83.31429</v>
      </c>
      <c r="FI224" s="24">
        <v>86.45</v>
      </c>
      <c r="FJ224" s="24">
        <v>87.014279999999999</v>
      </c>
      <c r="FK224" s="24">
        <v>87.757140000000007</v>
      </c>
      <c r="FL224" s="24">
        <v>86.278570000000002</v>
      </c>
      <c r="FM224" s="24">
        <v>84.75</v>
      </c>
      <c r="FN224" s="24">
        <v>82.464290000000005</v>
      </c>
      <c r="FO224" s="24">
        <v>78.31429</v>
      </c>
      <c r="FP224" s="24">
        <v>74.464290000000005</v>
      </c>
      <c r="FQ224" s="24">
        <v>72.3</v>
      </c>
      <c r="FR224" s="24">
        <v>70.821430000000007</v>
      </c>
      <c r="FS224" s="24">
        <v>0.88808310000000001</v>
      </c>
      <c r="FT224" s="24">
        <v>3.8158200000000003E-2</v>
      </c>
      <c r="FU224" s="24">
        <v>6.3860200000000006E-2</v>
      </c>
    </row>
    <row r="225" spans="1:177" x14ac:dyDescent="0.2">
      <c r="A225" s="14" t="s">
        <v>228</v>
      </c>
      <c r="B225" s="14" t="s">
        <v>199</v>
      </c>
      <c r="C225" s="14" t="s">
        <v>224</v>
      </c>
      <c r="D225" s="36" t="s">
        <v>254</v>
      </c>
      <c r="E225" s="25" t="s">
        <v>220</v>
      </c>
      <c r="F225" s="25">
        <v>573</v>
      </c>
      <c r="G225" s="24">
        <v>0.76378820000000003</v>
      </c>
      <c r="H225" s="24">
        <v>0.71798899999999999</v>
      </c>
      <c r="I225" s="24">
        <v>0.61728819999999995</v>
      </c>
      <c r="J225" s="24">
        <v>0.49939889999999998</v>
      </c>
      <c r="K225" s="24">
        <v>0.48921930000000002</v>
      </c>
      <c r="L225" s="24">
        <v>0.50601980000000002</v>
      </c>
      <c r="M225" s="24">
        <v>0.58092410000000005</v>
      </c>
      <c r="N225" s="24">
        <v>0.66866530000000002</v>
      </c>
      <c r="O225" s="24">
        <v>0.64512760000000002</v>
      </c>
      <c r="P225" s="24">
        <v>0.7740764</v>
      </c>
      <c r="Q225" s="24">
        <v>0.84477469999999999</v>
      </c>
      <c r="R225" s="24">
        <v>0.82510850000000002</v>
      </c>
      <c r="S225" s="24">
        <v>0.90164940000000005</v>
      </c>
      <c r="T225" s="24">
        <v>0.88531950000000004</v>
      </c>
      <c r="U225" s="24">
        <v>0.95261649999999998</v>
      </c>
      <c r="V225" s="24">
        <v>1.0346089999999999</v>
      </c>
      <c r="W225" s="24">
        <v>1.428647</v>
      </c>
      <c r="X225" s="24">
        <v>1.4757560000000001</v>
      </c>
      <c r="Y225" s="24">
        <v>1.542945</v>
      </c>
      <c r="Z225" s="24">
        <v>1.4951939999999999</v>
      </c>
      <c r="AA225" s="24">
        <v>1.3192919999999999</v>
      </c>
      <c r="AB225" s="24">
        <v>1.3123499999999999</v>
      </c>
      <c r="AC225" s="24">
        <v>1.1698040000000001</v>
      </c>
      <c r="AD225" s="24">
        <v>0.95680149999999997</v>
      </c>
      <c r="AE225" s="24">
        <v>-0.12898309999999999</v>
      </c>
      <c r="AF225" s="24">
        <v>-0.1633917</v>
      </c>
      <c r="AG225" s="24">
        <v>-0.11639869999999999</v>
      </c>
      <c r="AH225" s="24">
        <v>-0.1292432</v>
      </c>
      <c r="AI225" s="24">
        <v>-9.8465499999999997E-2</v>
      </c>
      <c r="AJ225" s="24">
        <v>-9.8169099999999995E-2</v>
      </c>
      <c r="AK225" s="24">
        <v>-7.8295600000000007E-2</v>
      </c>
      <c r="AL225" s="24">
        <v>-2.3016600000000002E-2</v>
      </c>
      <c r="AM225" s="24">
        <v>-8.6230200000000007E-2</v>
      </c>
      <c r="AN225" s="24">
        <v>-5.4004499999999997E-2</v>
      </c>
      <c r="AO225" s="24">
        <v>-4.44489E-2</v>
      </c>
      <c r="AP225" s="24">
        <v>8.6890000000000003E-4</v>
      </c>
      <c r="AQ225" s="24">
        <v>1.45171E-2</v>
      </c>
      <c r="AR225" s="24">
        <v>-2.08617E-2</v>
      </c>
      <c r="AS225" s="24">
        <v>-4.3812799999999999E-2</v>
      </c>
      <c r="AT225" s="24">
        <v>7.0981000000000004E-3</v>
      </c>
      <c r="AU225" s="24">
        <v>0.11189540000000001</v>
      </c>
      <c r="AV225" s="24">
        <v>-3.3236000000000002E-2</v>
      </c>
      <c r="AW225" s="24">
        <v>-6.10442E-2</v>
      </c>
      <c r="AX225" s="24">
        <v>-2.6601099999999999E-2</v>
      </c>
      <c r="AY225" s="24">
        <v>-2.94279E-2</v>
      </c>
      <c r="AZ225" s="24">
        <v>-6.4190000000000002E-3</v>
      </c>
      <c r="BA225" s="24">
        <v>2.81935E-2</v>
      </c>
      <c r="BB225" s="24">
        <v>-3.2770500000000001E-2</v>
      </c>
      <c r="BC225" s="24">
        <v>-7.2423899999999999E-2</v>
      </c>
      <c r="BD225" s="24">
        <v>-0.1026401</v>
      </c>
      <c r="BE225" s="24">
        <v>-6.2835699999999994E-2</v>
      </c>
      <c r="BF225" s="24">
        <v>-8.0370899999999995E-2</v>
      </c>
      <c r="BG225" s="24">
        <v>-5.7466200000000002E-2</v>
      </c>
      <c r="BH225" s="24">
        <v>-6.2461299999999997E-2</v>
      </c>
      <c r="BI225" s="24">
        <v>-4.4474199999999998E-2</v>
      </c>
      <c r="BJ225" s="24">
        <v>1.4164100000000001E-2</v>
      </c>
      <c r="BK225" s="24">
        <v>-4.4032599999999998E-2</v>
      </c>
      <c r="BL225" s="24">
        <v>-7.6793E-3</v>
      </c>
      <c r="BM225" s="24">
        <v>3.4453999999999999E-3</v>
      </c>
      <c r="BN225" s="24">
        <v>4.37197E-2</v>
      </c>
      <c r="BO225" s="24">
        <v>6.0631699999999997E-2</v>
      </c>
      <c r="BP225" s="24">
        <v>3.8372799999999999E-2</v>
      </c>
      <c r="BQ225" s="24">
        <v>2.6257200000000001E-2</v>
      </c>
      <c r="BR225" s="24">
        <v>7.6679899999999995E-2</v>
      </c>
      <c r="BS225" s="24">
        <v>0.18868570000000001</v>
      </c>
      <c r="BT225" s="24">
        <v>5.8093699999999998E-2</v>
      </c>
      <c r="BU225" s="24">
        <v>3.3432200000000002E-2</v>
      </c>
      <c r="BV225" s="24">
        <v>5.8532800000000003E-2</v>
      </c>
      <c r="BW225" s="24">
        <v>4.7825699999999999E-2</v>
      </c>
      <c r="BX225" s="24">
        <v>5.5044099999999999E-2</v>
      </c>
      <c r="BY225" s="24">
        <v>8.55437E-2</v>
      </c>
      <c r="BZ225" s="24">
        <v>2.24426E-2</v>
      </c>
      <c r="CA225" s="24">
        <v>-3.3251200000000002E-2</v>
      </c>
      <c r="CB225" s="24">
        <v>-6.0563699999999998E-2</v>
      </c>
      <c r="CC225" s="24">
        <v>-2.57381E-2</v>
      </c>
      <c r="CD225" s="24">
        <v>-4.6522099999999997E-2</v>
      </c>
      <c r="CE225" s="24">
        <v>-2.9070200000000001E-2</v>
      </c>
      <c r="CF225" s="24">
        <v>-3.7730199999999998E-2</v>
      </c>
      <c r="CG225" s="24">
        <v>-2.1049600000000002E-2</v>
      </c>
      <c r="CH225" s="24">
        <v>3.9915300000000001E-2</v>
      </c>
      <c r="CI225" s="24">
        <v>-1.48066E-2</v>
      </c>
      <c r="CJ225" s="24">
        <v>2.4405400000000001E-2</v>
      </c>
      <c r="CK225" s="24">
        <v>3.6616799999999998E-2</v>
      </c>
      <c r="CL225" s="24">
        <v>7.3398000000000005E-2</v>
      </c>
      <c r="CM225" s="24">
        <v>9.25705E-2</v>
      </c>
      <c r="CN225" s="24">
        <v>7.9398399999999994E-2</v>
      </c>
      <c r="CO225" s="24">
        <v>7.4787500000000007E-2</v>
      </c>
      <c r="CP225" s="24">
        <v>0.1248721</v>
      </c>
      <c r="CQ225" s="24">
        <v>0.24187040000000001</v>
      </c>
      <c r="CR225" s="24">
        <v>0.1213484</v>
      </c>
      <c r="CS225" s="24">
        <v>9.8866200000000001E-2</v>
      </c>
      <c r="CT225" s="24">
        <v>0.1174963</v>
      </c>
      <c r="CU225" s="24">
        <v>0.1013312</v>
      </c>
      <c r="CV225" s="24">
        <v>9.7613199999999997E-2</v>
      </c>
      <c r="CW225" s="24">
        <v>0.1252643</v>
      </c>
      <c r="CX225" s="24">
        <v>6.0683099999999997E-2</v>
      </c>
      <c r="CY225" s="24">
        <v>5.9214999999999997E-3</v>
      </c>
      <c r="CZ225" s="24">
        <v>-1.8487300000000002E-2</v>
      </c>
      <c r="DA225" s="24">
        <v>1.13594E-2</v>
      </c>
      <c r="DB225" s="24">
        <v>-1.26733E-2</v>
      </c>
      <c r="DC225" s="24">
        <v>-6.7420000000000002E-4</v>
      </c>
      <c r="DD225" s="24">
        <v>-1.29991E-2</v>
      </c>
      <c r="DE225" s="24">
        <v>2.3751000000000002E-3</v>
      </c>
      <c r="DF225" s="24">
        <v>6.5666500000000003E-2</v>
      </c>
      <c r="DG225" s="24">
        <v>1.4419299999999999E-2</v>
      </c>
      <c r="DH225" s="24">
        <v>5.6489999999999999E-2</v>
      </c>
      <c r="DI225" s="24">
        <v>6.9788199999999995E-2</v>
      </c>
      <c r="DJ225" s="24">
        <v>0.1030763</v>
      </c>
      <c r="DK225" s="24">
        <v>0.1245093</v>
      </c>
      <c r="DL225" s="24">
        <v>0.120424</v>
      </c>
      <c r="DM225" s="24">
        <v>0.12331780000000001</v>
      </c>
      <c r="DN225" s="24">
        <v>0.1730642</v>
      </c>
      <c r="DO225" s="24">
        <v>0.29505510000000001</v>
      </c>
      <c r="DP225" s="24">
        <v>0.18460299999999999</v>
      </c>
      <c r="DQ225" s="24">
        <v>0.16430030000000001</v>
      </c>
      <c r="DR225" s="24">
        <v>0.1764597</v>
      </c>
      <c r="DS225" s="24">
        <v>0.1548368</v>
      </c>
      <c r="DT225" s="24">
        <v>0.14018240000000001</v>
      </c>
      <c r="DU225" s="24">
        <v>0.16498489999999999</v>
      </c>
      <c r="DV225" s="24">
        <v>9.8923499999999998E-2</v>
      </c>
      <c r="DW225" s="24">
        <v>6.24807E-2</v>
      </c>
      <c r="DX225" s="24">
        <v>4.2264299999999998E-2</v>
      </c>
      <c r="DY225" s="24">
        <v>6.4922400000000005E-2</v>
      </c>
      <c r="DZ225" s="24">
        <v>3.6199000000000002E-2</v>
      </c>
      <c r="EA225" s="24">
        <v>4.0325199999999999E-2</v>
      </c>
      <c r="EB225" s="24">
        <v>2.2708599999999999E-2</v>
      </c>
      <c r="EC225" s="24">
        <v>3.61965E-2</v>
      </c>
      <c r="ED225" s="24">
        <v>0.1028472</v>
      </c>
      <c r="EE225" s="24">
        <v>5.6616899999999998E-2</v>
      </c>
      <c r="EF225" s="24">
        <v>0.1028152</v>
      </c>
      <c r="EG225" s="24">
        <v>0.1176825</v>
      </c>
      <c r="EH225" s="24">
        <v>0.145927</v>
      </c>
      <c r="EI225" s="24">
        <v>0.1706239</v>
      </c>
      <c r="EJ225" s="24">
        <v>0.1796585</v>
      </c>
      <c r="EK225" s="24">
        <v>0.1933878</v>
      </c>
      <c r="EL225" s="24">
        <v>0.242646</v>
      </c>
      <c r="EM225" s="24">
        <v>0.37184539999999999</v>
      </c>
      <c r="EN225" s="24">
        <v>0.27593269999999998</v>
      </c>
      <c r="EO225" s="24">
        <v>0.25877660000000002</v>
      </c>
      <c r="EP225" s="24">
        <v>0.26159359999999998</v>
      </c>
      <c r="EQ225" s="24">
        <v>0.2320903</v>
      </c>
      <c r="ER225" s="24">
        <v>0.2016454</v>
      </c>
      <c r="ES225" s="24">
        <v>0.22233510000000001</v>
      </c>
      <c r="ET225" s="24">
        <v>0.15413660000000001</v>
      </c>
      <c r="EU225" s="24">
        <v>67.105260000000001</v>
      </c>
      <c r="EV225" s="24">
        <v>66.11842</v>
      </c>
      <c r="EW225" s="24">
        <v>65.921049999999994</v>
      </c>
      <c r="EX225" s="24">
        <v>64.934209999999993</v>
      </c>
      <c r="EY225" s="24">
        <v>64.710530000000006</v>
      </c>
      <c r="EZ225" s="24">
        <v>64.697360000000003</v>
      </c>
      <c r="FA225" s="24">
        <v>64.486840000000001</v>
      </c>
      <c r="FB225" s="24">
        <v>67.61842</v>
      </c>
      <c r="FC225" s="24">
        <v>73.157899999999998</v>
      </c>
      <c r="FD225" s="24">
        <v>77.526309999999995</v>
      </c>
      <c r="FE225" s="24">
        <v>76.276309999999995</v>
      </c>
      <c r="FF225" s="24">
        <v>75.710530000000006</v>
      </c>
      <c r="FG225" s="24">
        <v>78.210530000000006</v>
      </c>
      <c r="FH225" s="24">
        <v>80.078950000000006</v>
      </c>
      <c r="FI225" s="24">
        <v>83.947360000000003</v>
      </c>
      <c r="FJ225" s="24">
        <v>84.394739999999999</v>
      </c>
      <c r="FK225" s="24">
        <v>85.223690000000005</v>
      </c>
      <c r="FL225" s="24">
        <v>84.092100000000002</v>
      </c>
      <c r="FM225" s="24">
        <v>82.710530000000006</v>
      </c>
      <c r="FN225" s="24">
        <v>81</v>
      </c>
      <c r="FO225" s="24">
        <v>77.092100000000002</v>
      </c>
      <c r="FP225" s="24">
        <v>73.684209999999993</v>
      </c>
      <c r="FQ225" s="24">
        <v>71.828950000000006</v>
      </c>
      <c r="FR225" s="24">
        <v>70.38158</v>
      </c>
      <c r="FS225" s="24">
        <v>1.0844419999999999</v>
      </c>
      <c r="FT225" s="24">
        <v>4.1617000000000001E-2</v>
      </c>
      <c r="FU225" s="24">
        <v>9.5055600000000004E-2</v>
      </c>
    </row>
    <row r="226" spans="1:177" x14ac:dyDescent="0.2">
      <c r="A226" s="14" t="s">
        <v>228</v>
      </c>
      <c r="B226" s="14" t="s">
        <v>199</v>
      </c>
      <c r="C226" s="14" t="s">
        <v>224</v>
      </c>
      <c r="D226" s="36" t="s">
        <v>254</v>
      </c>
      <c r="E226" s="25" t="s">
        <v>221</v>
      </c>
      <c r="F226" s="25">
        <v>429</v>
      </c>
      <c r="G226" s="24">
        <v>1.026634</v>
      </c>
      <c r="H226" s="24">
        <v>0.85128130000000002</v>
      </c>
      <c r="I226" s="24">
        <v>0.7902766</v>
      </c>
      <c r="J226" s="24">
        <v>0.72895350000000003</v>
      </c>
      <c r="K226" s="24">
        <v>0.67518089999999997</v>
      </c>
      <c r="L226" s="24">
        <v>0.71451370000000003</v>
      </c>
      <c r="M226" s="24">
        <v>0.62943780000000005</v>
      </c>
      <c r="N226" s="24">
        <v>0.76321340000000004</v>
      </c>
      <c r="O226" s="24">
        <v>0.62424639999999998</v>
      </c>
      <c r="P226" s="24">
        <v>0.69812260000000004</v>
      </c>
      <c r="Q226" s="24">
        <v>0.74741999999999997</v>
      </c>
      <c r="R226" s="24">
        <v>0.79177929999999996</v>
      </c>
      <c r="S226" s="24">
        <v>1.097701</v>
      </c>
      <c r="T226" s="24">
        <v>1.195343</v>
      </c>
      <c r="U226" s="24">
        <v>1.2640979999999999</v>
      </c>
      <c r="V226" s="24">
        <v>1.4299310000000001</v>
      </c>
      <c r="W226" s="24">
        <v>1.595699</v>
      </c>
      <c r="X226" s="24">
        <v>1.7645109999999999</v>
      </c>
      <c r="Y226" s="24">
        <v>2.1362100000000002</v>
      </c>
      <c r="Z226" s="24">
        <v>2.2658680000000002</v>
      </c>
      <c r="AA226" s="24">
        <v>1.856379</v>
      </c>
      <c r="AB226" s="24">
        <v>1.7592479999999999</v>
      </c>
      <c r="AC226" s="24">
        <v>1.6938200000000001</v>
      </c>
      <c r="AD226" s="24">
        <v>1.3660159999999999</v>
      </c>
      <c r="AE226" s="24">
        <v>-0.22167780000000001</v>
      </c>
      <c r="AF226" s="24">
        <v>-0.21451029999999999</v>
      </c>
      <c r="AG226" s="24">
        <v>-0.17745369999999999</v>
      </c>
      <c r="AH226" s="24">
        <v>-0.18666460000000001</v>
      </c>
      <c r="AI226" s="24">
        <v>-0.22169749999999999</v>
      </c>
      <c r="AJ226" s="24">
        <v>-0.1965771</v>
      </c>
      <c r="AK226" s="24">
        <v>-0.22232080000000001</v>
      </c>
      <c r="AL226" s="24">
        <v>-0.15930710000000001</v>
      </c>
      <c r="AM226" s="24">
        <v>-0.1639756</v>
      </c>
      <c r="AN226" s="24">
        <v>-0.1045562</v>
      </c>
      <c r="AO226" s="24">
        <v>-7.2604000000000002E-2</v>
      </c>
      <c r="AP226" s="24">
        <v>-5.8744699999999997E-2</v>
      </c>
      <c r="AQ226" s="24">
        <v>-1.33898E-2</v>
      </c>
      <c r="AR226" s="24">
        <v>-4.3725199999999999E-2</v>
      </c>
      <c r="AS226" s="24">
        <v>5.0053100000000003E-2</v>
      </c>
      <c r="AT226" s="24">
        <v>1.5089999999999999E-2</v>
      </c>
      <c r="AU226" s="24">
        <v>-6.1347499999999999E-2</v>
      </c>
      <c r="AV226" s="24">
        <v>-3.7509599999999997E-2</v>
      </c>
      <c r="AW226" s="24">
        <v>-7.1188899999999999E-2</v>
      </c>
      <c r="AX226" s="24">
        <v>-5.1362199999999997E-2</v>
      </c>
      <c r="AY226" s="24">
        <v>-6.5959199999999996E-2</v>
      </c>
      <c r="AZ226" s="24">
        <v>-0.1224133</v>
      </c>
      <c r="BA226" s="24">
        <v>-0.102178</v>
      </c>
      <c r="BB226" s="24">
        <v>-0.14510200000000001</v>
      </c>
      <c r="BC226" s="24">
        <v>-0.15547050000000001</v>
      </c>
      <c r="BD226" s="24">
        <v>-0.1486383</v>
      </c>
      <c r="BE226" s="24">
        <v>-0.1166213</v>
      </c>
      <c r="BF226" s="24">
        <v>-0.1271263</v>
      </c>
      <c r="BG226" s="24">
        <v>-0.16155310000000001</v>
      </c>
      <c r="BH226" s="24">
        <v>-0.13971359999999999</v>
      </c>
      <c r="BI226" s="24">
        <v>-0.16469349999999999</v>
      </c>
      <c r="BJ226" s="24">
        <v>-9.6290799999999996E-2</v>
      </c>
      <c r="BK226" s="24">
        <v>-9.8883200000000004E-2</v>
      </c>
      <c r="BL226" s="24">
        <v>-4.6800700000000001E-2</v>
      </c>
      <c r="BM226" s="24">
        <v>-5.9392999999999998E-3</v>
      </c>
      <c r="BN226" s="24">
        <v>1.6338999999999999E-2</v>
      </c>
      <c r="BO226" s="24">
        <v>6.59521E-2</v>
      </c>
      <c r="BP226" s="24">
        <v>3.7745000000000001E-2</v>
      </c>
      <c r="BQ226" s="24">
        <v>0.12523200000000001</v>
      </c>
      <c r="BR226" s="24">
        <v>9.5263100000000003E-2</v>
      </c>
      <c r="BS226" s="24">
        <v>1.53283E-2</v>
      </c>
      <c r="BT226" s="24">
        <v>3.6473699999999998E-2</v>
      </c>
      <c r="BU226" s="24">
        <v>8.7874000000000008E-3</v>
      </c>
      <c r="BV226" s="24">
        <v>2.7776100000000001E-2</v>
      </c>
      <c r="BW226" s="24">
        <v>1.6243E-2</v>
      </c>
      <c r="BX226" s="24">
        <v>-2.9118100000000001E-2</v>
      </c>
      <c r="BY226" s="24">
        <v>-1.78595E-2</v>
      </c>
      <c r="BZ226" s="24">
        <v>-6.7359299999999997E-2</v>
      </c>
      <c r="CA226" s="24">
        <v>-0.10961559999999999</v>
      </c>
      <c r="CB226" s="24">
        <v>-0.1030155</v>
      </c>
      <c r="CC226" s="24">
        <v>-7.4489E-2</v>
      </c>
      <c r="CD226" s="24">
        <v>-8.58902E-2</v>
      </c>
      <c r="CE226" s="24">
        <v>-0.1198972</v>
      </c>
      <c r="CF226" s="24">
        <v>-0.10033010000000001</v>
      </c>
      <c r="CG226" s="24">
        <v>-0.124781</v>
      </c>
      <c r="CH226" s="24">
        <v>-5.2645999999999998E-2</v>
      </c>
      <c r="CI226" s="24">
        <v>-5.3800500000000001E-2</v>
      </c>
      <c r="CJ226" s="24">
        <v>-6.7993000000000003E-3</v>
      </c>
      <c r="CK226" s="24">
        <v>4.0232499999999997E-2</v>
      </c>
      <c r="CL226" s="24">
        <v>6.8341799999999994E-2</v>
      </c>
      <c r="CM226" s="24">
        <v>0.1209041</v>
      </c>
      <c r="CN226" s="24">
        <v>9.4170900000000002E-2</v>
      </c>
      <c r="CO226" s="24">
        <v>0.17730070000000001</v>
      </c>
      <c r="CP226" s="24">
        <v>0.1507908</v>
      </c>
      <c r="CQ226" s="24">
        <v>6.8433599999999997E-2</v>
      </c>
      <c r="CR226" s="24">
        <v>8.7714299999999995E-2</v>
      </c>
      <c r="CS226" s="24">
        <v>6.4178700000000005E-2</v>
      </c>
      <c r="CT226" s="24">
        <v>8.2586999999999994E-2</v>
      </c>
      <c r="CU226" s="24">
        <v>7.3176000000000005E-2</v>
      </c>
      <c r="CV226" s="24">
        <v>3.5497899999999999E-2</v>
      </c>
      <c r="CW226" s="24">
        <v>4.05393E-2</v>
      </c>
      <c r="CX226" s="24">
        <v>-1.3514999999999999E-2</v>
      </c>
      <c r="CY226" s="24">
        <v>-6.3760600000000001E-2</v>
      </c>
      <c r="CZ226" s="24">
        <v>-5.7392800000000001E-2</v>
      </c>
      <c r="DA226" s="24">
        <v>-3.2356700000000002E-2</v>
      </c>
      <c r="DB226" s="24">
        <v>-4.4654199999999998E-2</v>
      </c>
      <c r="DC226" s="24">
        <v>-7.82413E-2</v>
      </c>
      <c r="DD226" s="24">
        <v>-6.0946599999999997E-2</v>
      </c>
      <c r="DE226" s="24">
        <v>-8.4868399999999997E-2</v>
      </c>
      <c r="DF226" s="24">
        <v>-9.0010999999999997E-3</v>
      </c>
      <c r="DG226" s="24">
        <v>-8.7177000000000001E-3</v>
      </c>
      <c r="DH226" s="24">
        <v>3.3202000000000002E-2</v>
      </c>
      <c r="DI226" s="24">
        <v>8.64042E-2</v>
      </c>
      <c r="DJ226" s="24">
        <v>0.12034449999999999</v>
      </c>
      <c r="DK226" s="24">
        <v>0.17585600000000001</v>
      </c>
      <c r="DL226" s="24">
        <v>0.15059690000000001</v>
      </c>
      <c r="DM226" s="24">
        <v>0.2293694</v>
      </c>
      <c r="DN226" s="24">
        <v>0.20631849999999999</v>
      </c>
      <c r="DO226" s="24">
        <v>0.12153899999999999</v>
      </c>
      <c r="DP226" s="24">
        <v>0.13895489999999999</v>
      </c>
      <c r="DQ226" s="24">
        <v>0.11957</v>
      </c>
      <c r="DR226" s="24">
        <v>0.13739789999999999</v>
      </c>
      <c r="DS226" s="24">
        <v>0.130109</v>
      </c>
      <c r="DT226" s="24">
        <v>0.10011390000000001</v>
      </c>
      <c r="DU226" s="24">
        <v>9.8937999999999998E-2</v>
      </c>
      <c r="DV226" s="24">
        <v>4.0329299999999998E-2</v>
      </c>
      <c r="DW226" s="24">
        <v>2.4467E-3</v>
      </c>
      <c r="DX226" s="24">
        <v>8.4791999999999992E-3</v>
      </c>
      <c r="DY226" s="24">
        <v>2.84757E-2</v>
      </c>
      <c r="DZ226" s="24">
        <v>1.48842E-2</v>
      </c>
      <c r="EA226" s="24">
        <v>-1.80968E-2</v>
      </c>
      <c r="EB226" s="24">
        <v>-4.0831000000000001E-3</v>
      </c>
      <c r="EC226" s="24">
        <v>-2.7241100000000001E-2</v>
      </c>
      <c r="ED226" s="24">
        <v>5.4015100000000003E-2</v>
      </c>
      <c r="EE226" s="24">
        <v>5.63747E-2</v>
      </c>
      <c r="EF226" s="24">
        <v>9.0957499999999997E-2</v>
      </c>
      <c r="EG226" s="24">
        <v>0.15306890000000001</v>
      </c>
      <c r="EH226" s="24">
        <v>0.1954282</v>
      </c>
      <c r="EI226" s="24">
        <v>0.25519789999999998</v>
      </c>
      <c r="EJ226" s="24">
        <v>0.232067</v>
      </c>
      <c r="EK226" s="24">
        <v>0.30454829999999999</v>
      </c>
      <c r="EL226" s="24">
        <v>0.28649160000000001</v>
      </c>
      <c r="EM226" s="24">
        <v>0.1982148</v>
      </c>
      <c r="EN226" s="24">
        <v>0.21293819999999999</v>
      </c>
      <c r="EO226" s="24">
        <v>0.19954640000000001</v>
      </c>
      <c r="EP226" s="24">
        <v>0.21653620000000001</v>
      </c>
      <c r="EQ226" s="24">
        <v>0.21231130000000001</v>
      </c>
      <c r="ER226" s="24">
        <v>0.1934091</v>
      </c>
      <c r="ES226" s="24">
        <v>0.18325649999999999</v>
      </c>
      <c r="ET226" s="24">
        <v>0.118072</v>
      </c>
      <c r="EU226" s="24">
        <v>68.375</v>
      </c>
      <c r="EV226" s="24">
        <v>67.5</v>
      </c>
      <c r="EW226" s="24">
        <v>66.265630000000002</v>
      </c>
      <c r="EX226" s="24">
        <v>65.453130000000002</v>
      </c>
      <c r="EY226" s="24">
        <v>64.59375</v>
      </c>
      <c r="EZ226" s="24">
        <v>64.265630000000002</v>
      </c>
      <c r="FA226" s="24">
        <v>64.25</v>
      </c>
      <c r="FB226" s="24">
        <v>68.359380000000002</v>
      </c>
      <c r="FC226" s="24">
        <v>74.421880000000002</v>
      </c>
      <c r="FD226" s="24">
        <v>80.390630000000002</v>
      </c>
      <c r="FE226" s="24">
        <v>82.59375</v>
      </c>
      <c r="FF226" s="24">
        <v>83.09375</v>
      </c>
      <c r="FG226" s="24">
        <v>85.015630000000002</v>
      </c>
      <c r="FH226" s="24">
        <v>87.15625</v>
      </c>
      <c r="FI226" s="24">
        <v>89.421880000000002</v>
      </c>
      <c r="FJ226" s="24">
        <v>90.125</v>
      </c>
      <c r="FK226" s="24">
        <v>90.765630000000002</v>
      </c>
      <c r="FL226" s="24">
        <v>88.875</v>
      </c>
      <c r="FM226" s="24">
        <v>87.171880000000002</v>
      </c>
      <c r="FN226" s="24">
        <v>84.203130000000002</v>
      </c>
      <c r="FO226" s="24">
        <v>79.765630000000002</v>
      </c>
      <c r="FP226" s="24">
        <v>75.390630000000002</v>
      </c>
      <c r="FQ226" s="24">
        <v>72.859380000000002</v>
      </c>
      <c r="FR226" s="24">
        <v>71.34375</v>
      </c>
      <c r="FS226" s="24">
        <v>1.4766490000000001</v>
      </c>
      <c r="FT226" s="24">
        <v>6.8915100000000007E-2</v>
      </c>
      <c r="FU226" s="24">
        <v>7.9367199999999999E-2</v>
      </c>
    </row>
    <row r="227" spans="1:177" x14ac:dyDescent="0.2">
      <c r="A227" s="14" t="s">
        <v>228</v>
      </c>
      <c r="B227" s="14" t="s">
        <v>199</v>
      </c>
      <c r="C227" s="14" t="s">
        <v>224</v>
      </c>
      <c r="D227" s="36" t="s">
        <v>255</v>
      </c>
      <c r="E227" s="25" t="s">
        <v>219</v>
      </c>
      <c r="F227" s="25">
        <v>860</v>
      </c>
      <c r="G227" s="24">
        <v>0.61626740000000002</v>
      </c>
      <c r="H227" s="24">
        <v>0.61552629999999997</v>
      </c>
      <c r="I227" s="24">
        <v>0.64070340000000003</v>
      </c>
      <c r="J227" s="24">
        <v>0.63016779999999994</v>
      </c>
      <c r="K227" s="24">
        <v>0.62170740000000002</v>
      </c>
      <c r="L227" s="24">
        <v>0.70846810000000005</v>
      </c>
      <c r="M227" s="24">
        <v>0.87196759999999995</v>
      </c>
      <c r="N227" s="24">
        <v>0.8202912</v>
      </c>
      <c r="O227" s="24">
        <v>0.80857250000000003</v>
      </c>
      <c r="P227" s="24">
        <v>0.70792010000000005</v>
      </c>
      <c r="Q227" s="24">
        <v>0.6513063</v>
      </c>
      <c r="R227" s="24">
        <v>0.61813580000000001</v>
      </c>
      <c r="S227" s="24">
        <v>0.59741690000000003</v>
      </c>
      <c r="T227" s="24">
        <v>0.63411709999999999</v>
      </c>
      <c r="U227" s="24">
        <v>0.68373969999999995</v>
      </c>
      <c r="V227" s="24">
        <v>0.71196199999999998</v>
      </c>
      <c r="W227" s="24">
        <v>0.74101280000000003</v>
      </c>
      <c r="X227" s="24">
        <v>0.90218620000000005</v>
      </c>
      <c r="Y227" s="24">
        <v>1.1778820000000001</v>
      </c>
      <c r="Z227" s="24">
        <v>1.1626639999999999</v>
      </c>
      <c r="AA227" s="24">
        <v>1.0967990000000001</v>
      </c>
      <c r="AB227" s="24">
        <v>0.99119869999999999</v>
      </c>
      <c r="AC227" s="24">
        <v>0.94942780000000004</v>
      </c>
      <c r="AD227" s="24">
        <v>0.89955989999999997</v>
      </c>
      <c r="AE227" s="24">
        <v>-0.1417166</v>
      </c>
      <c r="AF227" s="24">
        <v>-0.1611937</v>
      </c>
      <c r="AG227" s="24">
        <v>-0.15626010000000001</v>
      </c>
      <c r="AH227" s="24">
        <v>-0.1065826</v>
      </c>
      <c r="AI227" s="24">
        <v>-0.1100517</v>
      </c>
      <c r="AJ227" s="24">
        <v>-9.0891100000000002E-2</v>
      </c>
      <c r="AK227" s="24">
        <v>-0.1191808</v>
      </c>
      <c r="AL227" s="24">
        <v>-9.6320299999999998E-2</v>
      </c>
      <c r="AM227" s="24">
        <v>-1.7457799999999999E-2</v>
      </c>
      <c r="AN227" s="24">
        <v>-3.3338999999999999E-3</v>
      </c>
      <c r="AO227" s="24">
        <v>-2.82852E-2</v>
      </c>
      <c r="AP227" s="24">
        <v>-3.45583E-2</v>
      </c>
      <c r="AQ227" s="24">
        <v>-4.3987900000000003E-2</v>
      </c>
      <c r="AR227" s="24">
        <v>-5.1811099999999999E-2</v>
      </c>
      <c r="AS227" s="24">
        <v>-3.9459999999999999E-3</v>
      </c>
      <c r="AT227" s="24">
        <v>9.9068000000000003E-3</v>
      </c>
      <c r="AU227" s="24">
        <v>-2.6675899999999999E-2</v>
      </c>
      <c r="AV227" s="24">
        <v>-8.2992899999999994E-2</v>
      </c>
      <c r="AW227" s="24">
        <v>-9.3341099999999996E-2</v>
      </c>
      <c r="AX227" s="24">
        <v>-0.14236689999999999</v>
      </c>
      <c r="AY227" s="24">
        <v>-0.15196100000000001</v>
      </c>
      <c r="AZ227" s="24">
        <v>-0.11808639999999999</v>
      </c>
      <c r="BA227" s="24">
        <v>-0.15958629999999999</v>
      </c>
      <c r="BB227" s="24">
        <v>-0.1166719</v>
      </c>
      <c r="BC227" s="24">
        <v>-0.1014104</v>
      </c>
      <c r="BD227" s="24">
        <v>-0.1226391</v>
      </c>
      <c r="BE227" s="24">
        <v>-0.12150030000000001</v>
      </c>
      <c r="BF227" s="24">
        <v>-7.3375499999999996E-2</v>
      </c>
      <c r="BG227" s="24">
        <v>-7.9693E-2</v>
      </c>
      <c r="BH227" s="24">
        <v>-5.8152299999999997E-2</v>
      </c>
      <c r="BI227" s="24">
        <v>-8.5063399999999997E-2</v>
      </c>
      <c r="BJ227" s="24">
        <v>-5.7648900000000003E-2</v>
      </c>
      <c r="BK227" s="24">
        <v>1.83181E-2</v>
      </c>
      <c r="BL227" s="24">
        <v>2.82536E-2</v>
      </c>
      <c r="BM227" s="24">
        <v>4.7515999999999999E-3</v>
      </c>
      <c r="BN227" s="24">
        <v>-4.1095000000000003E-3</v>
      </c>
      <c r="BO227" s="24">
        <v>-1.4582100000000001E-2</v>
      </c>
      <c r="BP227" s="24">
        <v>-1.702E-2</v>
      </c>
      <c r="BQ227" s="24">
        <v>2.98538E-2</v>
      </c>
      <c r="BR227" s="24">
        <v>4.10634E-2</v>
      </c>
      <c r="BS227" s="24">
        <v>4.5333999999999999E-3</v>
      </c>
      <c r="BT227" s="24">
        <v>-3.32311E-2</v>
      </c>
      <c r="BU227" s="24">
        <v>-4.0370299999999998E-2</v>
      </c>
      <c r="BV227" s="24">
        <v>-8.6563299999999996E-2</v>
      </c>
      <c r="BW227" s="24">
        <v>-0.10966910000000001</v>
      </c>
      <c r="BX227" s="24">
        <v>-7.9322599999999993E-2</v>
      </c>
      <c r="BY227" s="24">
        <v>-0.1184505</v>
      </c>
      <c r="BZ227" s="24">
        <v>-7.7159800000000001E-2</v>
      </c>
      <c r="CA227" s="24">
        <v>-7.3494500000000004E-2</v>
      </c>
      <c r="CB227" s="24">
        <v>-9.5936300000000002E-2</v>
      </c>
      <c r="CC227" s="24">
        <v>-9.7425800000000007E-2</v>
      </c>
      <c r="CD227" s="24">
        <v>-5.0376400000000002E-2</v>
      </c>
      <c r="CE227" s="24">
        <v>-5.8666700000000002E-2</v>
      </c>
      <c r="CF227" s="24">
        <v>-3.5477500000000002E-2</v>
      </c>
      <c r="CG227" s="24">
        <v>-6.1433700000000001E-2</v>
      </c>
      <c r="CH227" s="24">
        <v>-3.0865299999999998E-2</v>
      </c>
      <c r="CI227" s="24">
        <v>4.30964E-2</v>
      </c>
      <c r="CJ227" s="24">
        <v>5.0131000000000002E-2</v>
      </c>
      <c r="CK227" s="24">
        <v>2.7632799999999999E-2</v>
      </c>
      <c r="CL227" s="24">
        <v>1.6979299999999999E-2</v>
      </c>
      <c r="CM227" s="24">
        <v>5.7843E-3</v>
      </c>
      <c r="CN227" s="24">
        <v>7.0762999999999998E-3</v>
      </c>
      <c r="CO227" s="24">
        <v>5.3263499999999998E-2</v>
      </c>
      <c r="CP227" s="24">
        <v>6.2642299999999998E-2</v>
      </c>
      <c r="CQ227" s="24">
        <v>2.61488E-2</v>
      </c>
      <c r="CR227" s="24">
        <v>1.2338E-3</v>
      </c>
      <c r="CS227" s="24">
        <v>-3.6828999999999998E-3</v>
      </c>
      <c r="CT227" s="24">
        <v>-4.7913900000000002E-2</v>
      </c>
      <c r="CU227" s="24">
        <v>-8.0377799999999999E-2</v>
      </c>
      <c r="CV227" s="24">
        <v>-5.2474899999999998E-2</v>
      </c>
      <c r="CW227" s="24">
        <v>-8.9959899999999995E-2</v>
      </c>
      <c r="CX227" s="24">
        <v>-4.9793799999999999E-2</v>
      </c>
      <c r="CY227" s="24">
        <v>-4.5578599999999997E-2</v>
      </c>
      <c r="CZ227" s="24">
        <v>-6.9233500000000003E-2</v>
      </c>
      <c r="DA227" s="24">
        <v>-7.3351299999999994E-2</v>
      </c>
      <c r="DB227" s="24">
        <v>-2.7377200000000001E-2</v>
      </c>
      <c r="DC227" s="24">
        <v>-3.7640399999999997E-2</v>
      </c>
      <c r="DD227" s="24">
        <v>-1.28027E-2</v>
      </c>
      <c r="DE227" s="24">
        <v>-3.78041E-2</v>
      </c>
      <c r="DF227" s="24">
        <v>-4.0816000000000003E-3</v>
      </c>
      <c r="DG227" s="24">
        <v>6.7874599999999993E-2</v>
      </c>
      <c r="DH227" s="24">
        <v>7.20084E-2</v>
      </c>
      <c r="DI227" s="24">
        <v>5.0514000000000003E-2</v>
      </c>
      <c r="DJ227" s="24">
        <v>3.8067999999999998E-2</v>
      </c>
      <c r="DK227" s="24">
        <v>2.61506E-2</v>
      </c>
      <c r="DL227" s="24">
        <v>3.1172499999999999E-2</v>
      </c>
      <c r="DM227" s="24">
        <v>7.6673199999999997E-2</v>
      </c>
      <c r="DN227" s="24">
        <v>8.4221199999999996E-2</v>
      </c>
      <c r="DO227" s="24">
        <v>4.77642E-2</v>
      </c>
      <c r="DP227" s="24">
        <v>3.56987E-2</v>
      </c>
      <c r="DQ227" s="24">
        <v>3.3004600000000002E-2</v>
      </c>
      <c r="DR227" s="24">
        <v>-9.2645000000000002E-3</v>
      </c>
      <c r="DS227" s="24">
        <v>-5.1086600000000003E-2</v>
      </c>
      <c r="DT227" s="24">
        <v>-2.56271E-2</v>
      </c>
      <c r="DU227" s="24">
        <v>-6.14694E-2</v>
      </c>
      <c r="DV227" s="24">
        <v>-2.2427900000000001E-2</v>
      </c>
      <c r="DW227" s="24">
        <v>-5.2724E-3</v>
      </c>
      <c r="DX227" s="24">
        <v>-3.0678899999999999E-2</v>
      </c>
      <c r="DY227" s="24">
        <v>-3.8591500000000001E-2</v>
      </c>
      <c r="DZ227" s="24">
        <v>5.8298999999999998E-3</v>
      </c>
      <c r="EA227" s="24">
        <v>-7.2817000000000003E-3</v>
      </c>
      <c r="EB227" s="24">
        <v>1.9936099999999998E-2</v>
      </c>
      <c r="EC227" s="24">
        <v>-3.6865999999999999E-3</v>
      </c>
      <c r="ED227" s="24">
        <v>3.4589799999999997E-2</v>
      </c>
      <c r="EE227" s="24">
        <v>0.1036506</v>
      </c>
      <c r="EF227" s="24">
        <v>0.1035959</v>
      </c>
      <c r="EG227" s="24">
        <v>8.3550799999999995E-2</v>
      </c>
      <c r="EH227" s="24">
        <v>6.8516900000000006E-2</v>
      </c>
      <c r="EI227" s="24">
        <v>5.5556399999999999E-2</v>
      </c>
      <c r="EJ227" s="24">
        <v>6.5963599999999997E-2</v>
      </c>
      <c r="EK227" s="24">
        <v>0.110473</v>
      </c>
      <c r="EL227" s="24">
        <v>0.1153777</v>
      </c>
      <c r="EM227" s="24">
        <v>7.8973500000000002E-2</v>
      </c>
      <c r="EN227" s="24">
        <v>8.5460599999999998E-2</v>
      </c>
      <c r="EO227" s="24">
        <v>8.5975399999999993E-2</v>
      </c>
      <c r="EP227" s="24">
        <v>4.6538999999999997E-2</v>
      </c>
      <c r="EQ227" s="24">
        <v>-8.7945999999999996E-3</v>
      </c>
      <c r="ER227" s="24">
        <v>1.3136699999999999E-2</v>
      </c>
      <c r="ES227" s="24">
        <v>-2.03336E-2</v>
      </c>
      <c r="ET227" s="24">
        <v>1.7084200000000001E-2</v>
      </c>
      <c r="EU227" s="24">
        <v>50.632649999999998</v>
      </c>
      <c r="EV227" s="24">
        <v>49.741500000000002</v>
      </c>
      <c r="EW227" s="24">
        <v>48.136049999999997</v>
      </c>
      <c r="EX227" s="24">
        <v>47.544220000000003</v>
      </c>
      <c r="EY227" s="24">
        <v>45.571429999999999</v>
      </c>
      <c r="EZ227" s="24">
        <v>44.795920000000002</v>
      </c>
      <c r="FA227" s="24">
        <v>44.102040000000002</v>
      </c>
      <c r="FB227" s="24">
        <v>44.98639</v>
      </c>
      <c r="FC227" s="24">
        <v>49.93197</v>
      </c>
      <c r="FD227" s="24">
        <v>53.37415</v>
      </c>
      <c r="FE227" s="24">
        <v>56.122450000000001</v>
      </c>
      <c r="FF227" s="24">
        <v>58.156460000000003</v>
      </c>
      <c r="FG227" s="24">
        <v>58.904760000000003</v>
      </c>
      <c r="FH227" s="24">
        <v>59.775509999999997</v>
      </c>
      <c r="FI227" s="24">
        <v>59.850340000000003</v>
      </c>
      <c r="FJ227" s="24">
        <v>59.027209999999997</v>
      </c>
      <c r="FK227" s="24">
        <v>57.965989999999998</v>
      </c>
      <c r="FL227" s="24">
        <v>56.551020000000001</v>
      </c>
      <c r="FM227" s="24">
        <v>54.176870000000001</v>
      </c>
      <c r="FN227" s="24">
        <v>52.925170000000001</v>
      </c>
      <c r="FO227" s="24">
        <v>51.23809</v>
      </c>
      <c r="FP227" s="24">
        <v>50.081629999999997</v>
      </c>
      <c r="FQ227" s="24">
        <v>49.850340000000003</v>
      </c>
      <c r="FR227" s="24">
        <v>48.156460000000003</v>
      </c>
      <c r="FS227" s="24">
        <v>0.64915529999999999</v>
      </c>
      <c r="FT227" s="24">
        <v>2.5978600000000001E-2</v>
      </c>
      <c r="FU227" s="24">
        <v>5.0941599999999997E-2</v>
      </c>
    </row>
    <row r="228" spans="1:177" x14ac:dyDescent="0.2">
      <c r="A228" s="14" t="s">
        <v>228</v>
      </c>
      <c r="B228" s="14" t="s">
        <v>199</v>
      </c>
      <c r="C228" s="14" t="s">
        <v>224</v>
      </c>
      <c r="D228" s="36" t="s">
        <v>255</v>
      </c>
      <c r="E228" s="25" t="s">
        <v>220</v>
      </c>
      <c r="F228" s="25">
        <v>484</v>
      </c>
      <c r="G228" s="24">
        <v>0.71363509999999997</v>
      </c>
      <c r="H228" s="24">
        <v>0.72307710000000003</v>
      </c>
      <c r="I228" s="24">
        <v>0.76651429999999998</v>
      </c>
      <c r="J228" s="24">
        <v>0.74042839999999999</v>
      </c>
      <c r="K228" s="24">
        <v>0.72345349999999997</v>
      </c>
      <c r="L228" s="24">
        <v>0.7192037</v>
      </c>
      <c r="M228" s="24">
        <v>0.92093570000000002</v>
      </c>
      <c r="N228" s="24">
        <v>0.94774519999999995</v>
      </c>
      <c r="O228" s="24">
        <v>0.88666990000000001</v>
      </c>
      <c r="P228" s="24">
        <v>0.71324109999999996</v>
      </c>
      <c r="Q228" s="24">
        <v>0.66987350000000001</v>
      </c>
      <c r="R228" s="24">
        <v>0.66678950000000003</v>
      </c>
      <c r="S228" s="24">
        <v>0.70011880000000004</v>
      </c>
      <c r="T228" s="24">
        <v>0.74097919999999995</v>
      </c>
      <c r="U228" s="24">
        <v>0.82555210000000001</v>
      </c>
      <c r="V228" s="24">
        <v>0.85323309999999997</v>
      </c>
      <c r="W228" s="24">
        <v>0.89176259999999996</v>
      </c>
      <c r="X228" s="24">
        <v>0.97454580000000002</v>
      </c>
      <c r="Y228" s="24">
        <v>1.123853</v>
      </c>
      <c r="Z228" s="24">
        <v>1.1916949999999999</v>
      </c>
      <c r="AA228" s="24">
        <v>1.118997</v>
      </c>
      <c r="AB228" s="24">
        <v>1.077485</v>
      </c>
      <c r="AC228" s="24">
        <v>1.1284970000000001</v>
      </c>
      <c r="AD228" s="24">
        <v>1.0402899999999999</v>
      </c>
      <c r="AE228" s="24">
        <v>-0.26877420000000002</v>
      </c>
      <c r="AF228" s="24">
        <v>-0.31788749999999999</v>
      </c>
      <c r="AG228" s="24">
        <v>-0.25716699999999998</v>
      </c>
      <c r="AH228" s="24">
        <v>-0.1674736</v>
      </c>
      <c r="AI228" s="24">
        <v>-0.17514460000000001</v>
      </c>
      <c r="AJ228" s="24">
        <v>-0.1393886</v>
      </c>
      <c r="AK228" s="24">
        <v>-0.1888204</v>
      </c>
      <c r="AL228" s="24">
        <v>-0.1561678</v>
      </c>
      <c r="AM228" s="24">
        <v>-0.1004172</v>
      </c>
      <c r="AN228" s="24">
        <v>-4.0210500000000003E-2</v>
      </c>
      <c r="AO228" s="24">
        <v>-9.5226199999999997E-2</v>
      </c>
      <c r="AP228" s="24">
        <v>-5.3363000000000001E-2</v>
      </c>
      <c r="AQ228" s="24">
        <v>-4.4594200000000001E-2</v>
      </c>
      <c r="AR228" s="24">
        <v>-5.3393099999999999E-2</v>
      </c>
      <c r="AS228" s="24">
        <v>3.5882200000000003E-2</v>
      </c>
      <c r="AT228" s="24">
        <v>5.3754200000000002E-2</v>
      </c>
      <c r="AU228" s="24">
        <v>-3.0943200000000001E-2</v>
      </c>
      <c r="AV228" s="24">
        <v>-0.16606570000000001</v>
      </c>
      <c r="AW228" s="24">
        <v>-0.2335103</v>
      </c>
      <c r="AX228" s="24">
        <v>-0.2991296</v>
      </c>
      <c r="AY228" s="24">
        <v>-0.220139</v>
      </c>
      <c r="AZ228" s="24">
        <v>-0.15495100000000001</v>
      </c>
      <c r="BA228" s="24">
        <v>-0.26884599999999997</v>
      </c>
      <c r="BB228" s="24">
        <v>-0.22138910000000001</v>
      </c>
      <c r="BC228" s="24">
        <v>-0.194997</v>
      </c>
      <c r="BD228" s="24">
        <v>-0.2488891</v>
      </c>
      <c r="BE228" s="24">
        <v>-0.1961541</v>
      </c>
      <c r="BF228" s="24">
        <v>-0.1108058</v>
      </c>
      <c r="BG228" s="24">
        <v>-0.1281417</v>
      </c>
      <c r="BH228" s="24">
        <v>-9.5019400000000004E-2</v>
      </c>
      <c r="BI228" s="24">
        <v>-0.1361559</v>
      </c>
      <c r="BJ228" s="24">
        <v>-8.9676400000000003E-2</v>
      </c>
      <c r="BK228" s="24">
        <v>-4.61733E-2</v>
      </c>
      <c r="BL228" s="24">
        <v>-1.5897000000000001E-3</v>
      </c>
      <c r="BM228" s="24">
        <v>-4.2358800000000002E-2</v>
      </c>
      <c r="BN228" s="24">
        <v>-7.2223000000000001E-3</v>
      </c>
      <c r="BO228" s="24">
        <v>-1.7481E-3</v>
      </c>
      <c r="BP228" s="24">
        <v>3.8600000000000001E-3</v>
      </c>
      <c r="BQ228" s="24">
        <v>8.6189100000000005E-2</v>
      </c>
      <c r="BR228" s="24">
        <v>0.10018489999999999</v>
      </c>
      <c r="BS228" s="24">
        <v>1.39948E-2</v>
      </c>
      <c r="BT228" s="24">
        <v>-7.6638100000000001E-2</v>
      </c>
      <c r="BU228" s="24">
        <v>-0.14017460000000001</v>
      </c>
      <c r="BV228" s="24">
        <v>-0.2035872</v>
      </c>
      <c r="BW228" s="24">
        <v>-0.15250420000000001</v>
      </c>
      <c r="BX228" s="24">
        <v>-0.1113866</v>
      </c>
      <c r="BY228" s="24">
        <v>-0.21347969999999999</v>
      </c>
      <c r="BZ228" s="24">
        <v>-0.16058790000000001</v>
      </c>
      <c r="CA228" s="24">
        <v>-0.1438991</v>
      </c>
      <c r="CB228" s="24">
        <v>-0.201101</v>
      </c>
      <c r="CC228" s="24">
        <v>-0.1538967</v>
      </c>
      <c r="CD228" s="24">
        <v>-7.1557800000000005E-2</v>
      </c>
      <c r="CE228" s="24">
        <v>-9.5587599999999995E-2</v>
      </c>
      <c r="CF228" s="24">
        <v>-6.4289499999999999E-2</v>
      </c>
      <c r="CG228" s="24">
        <v>-9.9680699999999997E-2</v>
      </c>
      <c r="CH228" s="24">
        <v>-4.3624599999999999E-2</v>
      </c>
      <c r="CI228" s="24">
        <v>-8.6040000000000005E-3</v>
      </c>
      <c r="CJ228" s="24">
        <v>2.5158900000000001E-2</v>
      </c>
      <c r="CK228" s="24">
        <v>-5.7429999999999998E-3</v>
      </c>
      <c r="CL228" s="24">
        <v>2.4734699999999998E-2</v>
      </c>
      <c r="CM228" s="24">
        <v>2.7927E-2</v>
      </c>
      <c r="CN228" s="24">
        <v>4.3513400000000001E-2</v>
      </c>
      <c r="CO228" s="24">
        <v>0.1210316</v>
      </c>
      <c r="CP228" s="24">
        <v>0.13234270000000001</v>
      </c>
      <c r="CQ228" s="24">
        <v>4.5118800000000001E-2</v>
      </c>
      <c r="CR228" s="24">
        <v>-1.4700700000000001E-2</v>
      </c>
      <c r="CS228" s="24">
        <v>-7.5530600000000003E-2</v>
      </c>
      <c r="CT228" s="24">
        <v>-0.13741490000000001</v>
      </c>
      <c r="CU228" s="24">
        <v>-0.10566059999999999</v>
      </c>
      <c r="CV228" s="24">
        <v>-8.1214099999999997E-2</v>
      </c>
      <c r="CW228" s="24">
        <v>-0.17513310000000001</v>
      </c>
      <c r="CX228" s="24">
        <v>-0.1184771</v>
      </c>
      <c r="CY228" s="24">
        <v>-9.2801300000000003E-2</v>
      </c>
      <c r="CZ228" s="24">
        <v>-0.1533129</v>
      </c>
      <c r="DA228" s="24">
        <v>-0.1116393</v>
      </c>
      <c r="DB228" s="24">
        <v>-3.23098E-2</v>
      </c>
      <c r="DC228" s="24">
        <v>-6.3033500000000006E-2</v>
      </c>
      <c r="DD228" s="24">
        <v>-3.3559600000000002E-2</v>
      </c>
      <c r="DE228" s="24">
        <v>-6.3205499999999998E-2</v>
      </c>
      <c r="DF228" s="24">
        <v>2.4271000000000002E-3</v>
      </c>
      <c r="DG228" s="24">
        <v>2.89652E-2</v>
      </c>
      <c r="DH228" s="24">
        <v>5.1907500000000002E-2</v>
      </c>
      <c r="DI228" s="24">
        <v>3.0872799999999999E-2</v>
      </c>
      <c r="DJ228" s="24">
        <v>5.6691600000000002E-2</v>
      </c>
      <c r="DK228" s="24">
        <v>5.7602E-2</v>
      </c>
      <c r="DL228" s="24">
        <v>8.3166799999999999E-2</v>
      </c>
      <c r="DM228" s="24">
        <v>0.15587400000000001</v>
      </c>
      <c r="DN228" s="24">
        <v>0.16450049999999999</v>
      </c>
      <c r="DO228" s="24">
        <v>7.6242799999999999E-2</v>
      </c>
      <c r="DP228" s="24">
        <v>4.7236599999999997E-2</v>
      </c>
      <c r="DQ228" s="24">
        <v>-1.0886699999999999E-2</v>
      </c>
      <c r="DR228" s="24">
        <v>-7.1242600000000003E-2</v>
      </c>
      <c r="DS228" s="24">
        <v>-5.8816899999999998E-2</v>
      </c>
      <c r="DT228" s="24">
        <v>-5.1041499999999997E-2</v>
      </c>
      <c r="DU228" s="24">
        <v>-0.13678660000000001</v>
      </c>
      <c r="DV228" s="24">
        <v>-7.6366400000000001E-2</v>
      </c>
      <c r="DW228" s="24">
        <v>-1.9024099999999999E-2</v>
      </c>
      <c r="DX228" s="24">
        <v>-8.4314600000000003E-2</v>
      </c>
      <c r="DY228" s="24">
        <v>-5.0626299999999999E-2</v>
      </c>
      <c r="DZ228" s="24">
        <v>2.4358000000000001E-2</v>
      </c>
      <c r="EA228" s="24">
        <v>-1.6030599999999999E-2</v>
      </c>
      <c r="EB228" s="24">
        <v>1.08095E-2</v>
      </c>
      <c r="EC228" s="24">
        <v>-1.0541E-2</v>
      </c>
      <c r="ED228" s="24">
        <v>6.8918499999999994E-2</v>
      </c>
      <c r="EE228" s="24">
        <v>8.3209099999999994E-2</v>
      </c>
      <c r="EF228" s="24">
        <v>9.0528200000000003E-2</v>
      </c>
      <c r="EG228" s="24">
        <v>8.3740200000000001E-2</v>
      </c>
      <c r="EH228" s="24">
        <v>0.1028324</v>
      </c>
      <c r="EI228" s="24">
        <v>0.1004481</v>
      </c>
      <c r="EJ228" s="24">
        <v>0.14041999999999999</v>
      </c>
      <c r="EK228" s="24">
        <v>0.206181</v>
      </c>
      <c r="EL228" s="24">
        <v>0.21093120000000001</v>
      </c>
      <c r="EM228" s="24">
        <v>0.12118080000000001</v>
      </c>
      <c r="EN228" s="24">
        <v>0.13666429999999999</v>
      </c>
      <c r="EO228" s="24">
        <v>8.2448999999999995E-2</v>
      </c>
      <c r="EP228" s="24">
        <v>2.42997E-2</v>
      </c>
      <c r="EQ228" s="24">
        <v>8.8178000000000006E-3</v>
      </c>
      <c r="ER228" s="24">
        <v>-7.4771000000000004E-3</v>
      </c>
      <c r="ES228" s="24">
        <v>-8.1420199999999998E-2</v>
      </c>
      <c r="ET228" s="24">
        <v>-1.55651E-2</v>
      </c>
      <c r="EU228" s="24">
        <v>51.849319999999999</v>
      </c>
      <c r="EV228" s="24">
        <v>51.109589999999997</v>
      </c>
      <c r="EW228" s="24">
        <v>49.191780000000001</v>
      </c>
      <c r="EX228" s="24">
        <v>48.794519999999999</v>
      </c>
      <c r="EY228" s="24">
        <v>46.890410000000003</v>
      </c>
      <c r="EZ228" s="24">
        <v>45.876710000000003</v>
      </c>
      <c r="FA228" s="24">
        <v>45.342460000000003</v>
      </c>
      <c r="FB228" s="24">
        <v>46.630139999999997</v>
      </c>
      <c r="FC228" s="24">
        <v>51.410960000000003</v>
      </c>
      <c r="FD228" s="24">
        <v>54.246569999999998</v>
      </c>
      <c r="FE228" s="24">
        <v>57.0274</v>
      </c>
      <c r="FF228" s="24">
        <v>58.876710000000003</v>
      </c>
      <c r="FG228" s="24">
        <v>59.424660000000003</v>
      </c>
      <c r="FH228" s="24">
        <v>60.123289999999997</v>
      </c>
      <c r="FI228" s="24">
        <v>60.0274</v>
      </c>
      <c r="FJ228" s="24">
        <v>59.123289999999997</v>
      </c>
      <c r="FK228" s="24">
        <v>58.219180000000001</v>
      </c>
      <c r="FL228" s="24">
        <v>57</v>
      </c>
      <c r="FM228" s="24">
        <v>54.767119999999998</v>
      </c>
      <c r="FN228" s="24">
        <v>53.917810000000003</v>
      </c>
      <c r="FO228" s="24">
        <v>52.753430000000002</v>
      </c>
      <c r="FP228" s="24">
        <v>51.54795</v>
      </c>
      <c r="FQ228" s="24">
        <v>51.52055</v>
      </c>
      <c r="FR228" s="24">
        <v>49.575339999999997</v>
      </c>
      <c r="FS228" s="24">
        <v>1.089046</v>
      </c>
      <c r="FT228" s="24">
        <v>3.8330000000000003E-2</v>
      </c>
      <c r="FU228" s="24">
        <v>9.2660699999999999E-2</v>
      </c>
    </row>
    <row r="229" spans="1:177" x14ac:dyDescent="0.2">
      <c r="A229" s="14" t="s">
        <v>228</v>
      </c>
      <c r="B229" s="14" t="s">
        <v>199</v>
      </c>
      <c r="C229" s="14" t="s">
        <v>224</v>
      </c>
      <c r="D229" s="36" t="s">
        <v>255</v>
      </c>
      <c r="E229" s="25" t="s">
        <v>221</v>
      </c>
      <c r="F229" s="25">
        <v>376</v>
      </c>
      <c r="G229" s="24">
        <v>0.50937209999999999</v>
      </c>
      <c r="H229" s="24">
        <v>0.4899908</v>
      </c>
      <c r="I229" s="24">
        <v>0.50620109999999996</v>
      </c>
      <c r="J229" s="24">
        <v>0.5168372</v>
      </c>
      <c r="K229" s="24">
        <v>0.51507890000000001</v>
      </c>
      <c r="L229" s="24">
        <v>0.69951989999999997</v>
      </c>
      <c r="M229" s="24">
        <v>0.82196539999999996</v>
      </c>
      <c r="N229" s="24">
        <v>0.69126050000000006</v>
      </c>
      <c r="O229" s="24">
        <v>0.73228389999999999</v>
      </c>
      <c r="P229" s="24">
        <v>0.70415380000000005</v>
      </c>
      <c r="Q229" s="24">
        <v>0.63551769999999996</v>
      </c>
      <c r="R229" s="24">
        <v>0.56619929999999996</v>
      </c>
      <c r="S229" s="24">
        <v>0.49318479999999998</v>
      </c>
      <c r="T229" s="24">
        <v>0.52447520000000003</v>
      </c>
      <c r="U229" s="24">
        <v>0.5461144</v>
      </c>
      <c r="V229" s="24">
        <v>0.58010419999999996</v>
      </c>
      <c r="W229" s="24">
        <v>0.59099210000000002</v>
      </c>
      <c r="X229" s="24">
        <v>0.82297189999999998</v>
      </c>
      <c r="Y229" s="24">
        <v>1.2396320000000001</v>
      </c>
      <c r="Z229" s="24">
        <v>1.1287940000000001</v>
      </c>
      <c r="AA229" s="24">
        <v>1.0764609999999999</v>
      </c>
      <c r="AB229" s="24">
        <v>0.90321240000000003</v>
      </c>
      <c r="AC229" s="24">
        <v>0.75468219999999997</v>
      </c>
      <c r="AD229" s="24">
        <v>0.74731150000000002</v>
      </c>
      <c r="AE229" s="24">
        <v>-6.8773899999999999E-2</v>
      </c>
      <c r="AF229" s="24">
        <v>-6.7999500000000004E-2</v>
      </c>
      <c r="AG229" s="24">
        <v>-0.10420310000000001</v>
      </c>
      <c r="AH229" s="24">
        <v>-9.1820200000000005E-2</v>
      </c>
      <c r="AI229" s="24">
        <v>-9.3753000000000003E-2</v>
      </c>
      <c r="AJ229" s="24">
        <v>-9.0018299999999996E-2</v>
      </c>
      <c r="AK229" s="24">
        <v>-9.8865800000000004E-2</v>
      </c>
      <c r="AL229" s="24">
        <v>-8.9015399999999995E-2</v>
      </c>
      <c r="AM229" s="24">
        <v>1.7357899999999999E-2</v>
      </c>
      <c r="AN229" s="24">
        <v>-7.5811000000000003E-3</v>
      </c>
      <c r="AO229" s="24">
        <v>-1.7745E-3</v>
      </c>
      <c r="AP229" s="24">
        <v>-6.09986E-2</v>
      </c>
      <c r="AQ229" s="24">
        <v>-8.6262800000000001E-2</v>
      </c>
      <c r="AR229" s="24">
        <v>-9.9279999999999993E-2</v>
      </c>
      <c r="AS229" s="24">
        <v>-8.7954400000000002E-2</v>
      </c>
      <c r="AT229" s="24">
        <v>-6.8953700000000007E-2</v>
      </c>
      <c r="AU229" s="24">
        <v>-6.9051299999999996E-2</v>
      </c>
      <c r="AV229" s="24">
        <v>-6.4724000000000004E-2</v>
      </c>
      <c r="AW229" s="24">
        <v>-7.8305000000000007E-3</v>
      </c>
      <c r="AX229" s="24">
        <v>-6.2880000000000005E-2</v>
      </c>
      <c r="AY229" s="24">
        <v>-0.1400711</v>
      </c>
      <c r="AZ229" s="24">
        <v>-0.1360556</v>
      </c>
      <c r="BA229" s="24">
        <v>-0.12753819999999999</v>
      </c>
      <c r="BB229" s="24">
        <v>-8.0712500000000006E-2</v>
      </c>
      <c r="BC229" s="24">
        <v>-3.6935700000000002E-2</v>
      </c>
      <c r="BD229" s="24">
        <v>-3.4696400000000002E-2</v>
      </c>
      <c r="BE229" s="24">
        <v>-7.3425900000000002E-2</v>
      </c>
      <c r="BF229" s="24">
        <v>-5.7683900000000003E-2</v>
      </c>
      <c r="BG229" s="24">
        <v>-5.5202300000000003E-2</v>
      </c>
      <c r="BH229" s="24">
        <v>-4.0032600000000002E-2</v>
      </c>
      <c r="BI229" s="24">
        <v>-5.5461299999999998E-2</v>
      </c>
      <c r="BJ229" s="24">
        <v>-4.9172399999999998E-2</v>
      </c>
      <c r="BK229" s="24">
        <v>6.3141699999999995E-2</v>
      </c>
      <c r="BL229" s="24">
        <v>4.1945999999999997E-2</v>
      </c>
      <c r="BM229" s="24">
        <v>3.6545099999999997E-2</v>
      </c>
      <c r="BN229" s="24">
        <v>-2.17766E-2</v>
      </c>
      <c r="BO229" s="24">
        <v>-4.6510000000000003E-2</v>
      </c>
      <c r="BP229" s="24">
        <v>-6.0175800000000002E-2</v>
      </c>
      <c r="BQ229" s="24">
        <v>-4.2677E-2</v>
      </c>
      <c r="BR229" s="24">
        <v>-2.7395300000000001E-2</v>
      </c>
      <c r="BS229" s="24">
        <v>-2.4635199999999999E-2</v>
      </c>
      <c r="BT229" s="24">
        <v>-2.10961E-2</v>
      </c>
      <c r="BU229" s="24">
        <v>4.1487499999999997E-2</v>
      </c>
      <c r="BV229" s="24">
        <v>-4.9661000000000002E-3</v>
      </c>
      <c r="BW229" s="24">
        <v>-8.9147100000000007E-2</v>
      </c>
      <c r="BX229" s="24">
        <v>-7.1618899999999999E-2</v>
      </c>
      <c r="BY229" s="24">
        <v>-6.6387100000000004E-2</v>
      </c>
      <c r="BZ229" s="24">
        <v>-3.03439E-2</v>
      </c>
      <c r="CA229" s="24">
        <v>-1.4884700000000001E-2</v>
      </c>
      <c r="CB229" s="24">
        <v>-1.16308E-2</v>
      </c>
      <c r="CC229" s="24">
        <v>-5.2109700000000002E-2</v>
      </c>
      <c r="CD229" s="24">
        <v>-3.4041200000000001E-2</v>
      </c>
      <c r="CE229" s="24">
        <v>-2.8502199999999998E-2</v>
      </c>
      <c r="CF229" s="24">
        <v>-5.4126000000000001E-3</v>
      </c>
      <c r="CG229" s="24">
        <v>-2.5399399999999999E-2</v>
      </c>
      <c r="CH229" s="24">
        <v>-2.1577300000000001E-2</v>
      </c>
      <c r="CI229" s="24">
        <v>9.4851400000000002E-2</v>
      </c>
      <c r="CJ229" s="24">
        <v>7.6248300000000005E-2</v>
      </c>
      <c r="CK229" s="24">
        <v>6.3085199999999994E-2</v>
      </c>
      <c r="CL229" s="24">
        <v>5.3885000000000001E-3</v>
      </c>
      <c r="CM229" s="24">
        <v>-1.8977299999999999E-2</v>
      </c>
      <c r="CN229" s="24">
        <v>-3.3092400000000001E-2</v>
      </c>
      <c r="CO229" s="24">
        <v>-1.1318E-2</v>
      </c>
      <c r="CP229" s="24">
        <v>1.3879999999999999E-3</v>
      </c>
      <c r="CQ229" s="24">
        <v>6.1272000000000002E-3</v>
      </c>
      <c r="CR229" s="24">
        <v>9.1205000000000001E-3</v>
      </c>
      <c r="CS229" s="24">
        <v>7.5645100000000007E-2</v>
      </c>
      <c r="CT229" s="24">
        <v>3.51449E-2</v>
      </c>
      <c r="CU229" s="24">
        <v>-5.38772E-2</v>
      </c>
      <c r="CV229" s="24">
        <v>-2.6990299999999998E-2</v>
      </c>
      <c r="CW229" s="24">
        <v>-2.4034E-2</v>
      </c>
      <c r="CX229" s="24">
        <v>4.5411999999999996E-3</v>
      </c>
      <c r="CY229" s="24">
        <v>7.1662999999999996E-3</v>
      </c>
      <c r="CZ229" s="24">
        <v>1.14348E-2</v>
      </c>
      <c r="DA229" s="24">
        <v>-3.0793500000000001E-2</v>
      </c>
      <c r="DB229" s="24">
        <v>-1.0398599999999999E-2</v>
      </c>
      <c r="DC229" s="24">
        <v>-1.802E-3</v>
      </c>
      <c r="DD229" s="24">
        <v>2.9207400000000001E-2</v>
      </c>
      <c r="DE229" s="24">
        <v>4.6623999999999997E-3</v>
      </c>
      <c r="DF229" s="24">
        <v>6.0178000000000002E-3</v>
      </c>
      <c r="DG229" s="24">
        <v>0.12656120000000001</v>
      </c>
      <c r="DH229" s="24">
        <v>0.1105507</v>
      </c>
      <c r="DI229" s="24">
        <v>8.9625300000000005E-2</v>
      </c>
      <c r="DJ229" s="24">
        <v>3.2553600000000002E-2</v>
      </c>
      <c r="DK229" s="24">
        <v>8.5553999999999995E-3</v>
      </c>
      <c r="DL229" s="24">
        <v>-6.0089000000000002E-3</v>
      </c>
      <c r="DM229" s="24">
        <v>2.0041E-2</v>
      </c>
      <c r="DN229" s="24">
        <v>3.0171300000000002E-2</v>
      </c>
      <c r="DO229" s="24">
        <v>3.6889699999999997E-2</v>
      </c>
      <c r="DP229" s="24">
        <v>3.93371E-2</v>
      </c>
      <c r="DQ229" s="24">
        <v>0.1098026</v>
      </c>
      <c r="DR229" s="24">
        <v>7.5256000000000003E-2</v>
      </c>
      <c r="DS229" s="24">
        <v>-1.86074E-2</v>
      </c>
      <c r="DT229" s="24">
        <v>1.7638399999999999E-2</v>
      </c>
      <c r="DU229" s="24">
        <v>1.8319100000000001E-2</v>
      </c>
      <c r="DV229" s="24">
        <v>3.94264E-2</v>
      </c>
      <c r="DW229" s="24">
        <v>3.9004499999999998E-2</v>
      </c>
      <c r="DX229" s="24">
        <v>4.4737899999999997E-2</v>
      </c>
      <c r="DY229" s="24">
        <v>-1.63E-5</v>
      </c>
      <c r="DZ229" s="24">
        <v>2.37377E-2</v>
      </c>
      <c r="EA229" s="24">
        <v>3.6748700000000002E-2</v>
      </c>
      <c r="EB229" s="24">
        <v>7.9193200000000005E-2</v>
      </c>
      <c r="EC229" s="24">
        <v>4.8066900000000003E-2</v>
      </c>
      <c r="ED229" s="24">
        <v>4.58608E-2</v>
      </c>
      <c r="EE229" s="24">
        <v>0.172345</v>
      </c>
      <c r="EF229" s="24">
        <v>0.16007779999999999</v>
      </c>
      <c r="EG229" s="24">
        <v>0.1279449</v>
      </c>
      <c r="EH229" s="24">
        <v>7.1775599999999995E-2</v>
      </c>
      <c r="EI229" s="24">
        <v>4.8308200000000003E-2</v>
      </c>
      <c r="EJ229" s="24">
        <v>3.3095300000000001E-2</v>
      </c>
      <c r="EK229" s="24">
        <v>6.5318500000000002E-2</v>
      </c>
      <c r="EL229" s="24">
        <v>7.1729799999999996E-2</v>
      </c>
      <c r="EM229" s="24">
        <v>8.1305699999999995E-2</v>
      </c>
      <c r="EN229" s="24">
        <v>8.29651E-2</v>
      </c>
      <c r="EO229" s="24">
        <v>0.1591207</v>
      </c>
      <c r="EP229" s="24">
        <v>0.13316990000000001</v>
      </c>
      <c r="EQ229" s="24">
        <v>3.2316699999999997E-2</v>
      </c>
      <c r="ER229" s="24">
        <v>8.2074999999999995E-2</v>
      </c>
      <c r="ES229" s="24">
        <v>7.9470200000000005E-2</v>
      </c>
      <c r="ET229" s="24">
        <v>8.9795E-2</v>
      </c>
      <c r="EU229" s="24">
        <v>49.432429999999997</v>
      </c>
      <c r="EV229" s="24">
        <v>48.391889999999997</v>
      </c>
      <c r="EW229" s="24">
        <v>47.094589999999997</v>
      </c>
      <c r="EX229" s="24">
        <v>46.310809999999996</v>
      </c>
      <c r="EY229" s="24">
        <v>44.270269999999996</v>
      </c>
      <c r="EZ229" s="24">
        <v>43.729730000000004</v>
      </c>
      <c r="FA229" s="24">
        <v>42.87838</v>
      </c>
      <c r="FB229" s="24">
        <v>43.36486</v>
      </c>
      <c r="FC229" s="24">
        <v>48.472969999999997</v>
      </c>
      <c r="FD229" s="24">
        <v>52.513509999999997</v>
      </c>
      <c r="FE229" s="24">
        <v>55.229730000000004</v>
      </c>
      <c r="FF229" s="24">
        <v>57.445950000000003</v>
      </c>
      <c r="FG229" s="24">
        <v>58.391889999999997</v>
      </c>
      <c r="FH229" s="24">
        <v>59.432429999999997</v>
      </c>
      <c r="FI229" s="24">
        <v>59.675669999999997</v>
      </c>
      <c r="FJ229" s="24">
        <v>58.932429999999997</v>
      </c>
      <c r="FK229" s="24">
        <v>57.71622</v>
      </c>
      <c r="FL229" s="24">
        <v>56.108110000000003</v>
      </c>
      <c r="FM229" s="24">
        <v>53.594589999999997</v>
      </c>
      <c r="FN229" s="24">
        <v>51.945950000000003</v>
      </c>
      <c r="FO229" s="24">
        <v>49.74324</v>
      </c>
      <c r="FP229" s="24">
        <v>48.63514</v>
      </c>
      <c r="FQ229" s="24">
        <v>48.2027</v>
      </c>
      <c r="FR229" s="24">
        <v>46.75676</v>
      </c>
      <c r="FS229" s="24">
        <v>0.68571510000000002</v>
      </c>
      <c r="FT229" s="24">
        <v>3.43047E-2</v>
      </c>
      <c r="FU229" s="24">
        <v>4.1796E-2</v>
      </c>
    </row>
    <row r="230" spans="1:177" x14ac:dyDescent="0.2">
      <c r="A230" s="14" t="s">
        <v>228</v>
      </c>
      <c r="B230" s="14" t="s">
        <v>199</v>
      </c>
      <c r="C230" s="14" t="s">
        <v>224</v>
      </c>
      <c r="D230" s="36" t="s">
        <v>256</v>
      </c>
      <c r="E230" s="25" t="s">
        <v>219</v>
      </c>
      <c r="F230" s="25">
        <v>934</v>
      </c>
      <c r="G230" s="24">
        <v>0.63699380000000005</v>
      </c>
      <c r="H230" s="24">
        <v>0.56488579999999999</v>
      </c>
      <c r="I230" s="24">
        <v>0.54080099999999998</v>
      </c>
      <c r="J230" s="24">
        <v>0.49134299999999997</v>
      </c>
      <c r="K230" s="24">
        <v>0.46288800000000002</v>
      </c>
      <c r="L230" s="24">
        <v>0.49951810000000002</v>
      </c>
      <c r="M230" s="24">
        <v>0.60058339999999999</v>
      </c>
      <c r="N230" s="24">
        <v>0.62008969999999997</v>
      </c>
      <c r="O230" s="24">
        <v>0.54358989999999996</v>
      </c>
      <c r="P230" s="24">
        <v>0.55028220000000005</v>
      </c>
      <c r="Q230" s="24">
        <v>0.60519029999999996</v>
      </c>
      <c r="R230" s="24">
        <v>0.67330069999999997</v>
      </c>
      <c r="S230" s="24">
        <v>0.68895059999999997</v>
      </c>
      <c r="T230" s="24">
        <v>0.71094829999999998</v>
      </c>
      <c r="U230" s="24">
        <v>0.85025890000000004</v>
      </c>
      <c r="V230" s="24">
        <v>0.83095200000000002</v>
      </c>
      <c r="W230" s="24">
        <v>0.8607553</v>
      </c>
      <c r="X230" s="24">
        <v>1.0516030000000001</v>
      </c>
      <c r="Y230" s="24">
        <v>1.010777</v>
      </c>
      <c r="Z230" s="24">
        <v>0.96119560000000004</v>
      </c>
      <c r="AA230" s="24">
        <v>1.171754</v>
      </c>
      <c r="AB230" s="24">
        <v>1.165181</v>
      </c>
      <c r="AC230" s="24">
        <v>1.039598</v>
      </c>
      <c r="AD230" s="24">
        <v>0.83761229999999998</v>
      </c>
      <c r="AE230" s="24">
        <v>-0.11965679999999999</v>
      </c>
      <c r="AF230" s="24">
        <v>-0.1361956</v>
      </c>
      <c r="AG230" s="24">
        <v>-0.1047018</v>
      </c>
      <c r="AH230" s="24">
        <v>-0.1163141</v>
      </c>
      <c r="AI230" s="24">
        <v>-0.1103008</v>
      </c>
      <c r="AJ230" s="24">
        <v>-0.1058994</v>
      </c>
      <c r="AK230" s="24">
        <v>-0.11913029999999999</v>
      </c>
      <c r="AL230" s="24">
        <v>-5.57782E-2</v>
      </c>
      <c r="AM230" s="24">
        <v>-9.2900200000000002E-2</v>
      </c>
      <c r="AN230" s="24">
        <v>-5.4384299999999997E-2</v>
      </c>
      <c r="AO230" s="24">
        <v>-3.2937899999999999E-2</v>
      </c>
      <c r="AP230" s="24">
        <v>2.7022999999999999E-3</v>
      </c>
      <c r="AQ230" s="24">
        <v>1.6500399999999998E-2</v>
      </c>
      <c r="AR230" s="24">
        <v>-1.00445E-2</v>
      </c>
      <c r="AS230" s="24">
        <v>2.45265E-2</v>
      </c>
      <c r="AT230" s="24">
        <v>1.7627E-2</v>
      </c>
      <c r="AU230" s="24">
        <v>8.1072000000000002E-3</v>
      </c>
      <c r="AV230" s="24">
        <v>-2.7242100000000002E-2</v>
      </c>
      <c r="AW230" s="24">
        <v>-5.9856399999999997E-2</v>
      </c>
      <c r="AX230" s="24">
        <v>-4.8910599999999999E-2</v>
      </c>
      <c r="AY230" s="24">
        <v>-2.79749E-2</v>
      </c>
      <c r="AZ230" s="24">
        <v>-3.3865600000000003E-2</v>
      </c>
      <c r="BA230" s="24">
        <v>-8.2317999999999992E-3</v>
      </c>
      <c r="BB230" s="24">
        <v>-4.8927100000000001E-2</v>
      </c>
      <c r="BC230" s="24">
        <v>-7.6734300000000005E-2</v>
      </c>
      <c r="BD230" s="24">
        <v>-9.1553300000000004E-2</v>
      </c>
      <c r="BE230" s="24">
        <v>-6.4560599999999996E-2</v>
      </c>
      <c r="BF230" s="24">
        <v>-7.8610399999999997E-2</v>
      </c>
      <c r="BG230" s="24">
        <v>-7.5355199999999997E-2</v>
      </c>
      <c r="BH230" s="24">
        <v>-7.3938199999999996E-2</v>
      </c>
      <c r="BI230" s="24">
        <v>-8.7277599999999997E-2</v>
      </c>
      <c r="BJ230" s="24">
        <v>-2.11404E-2</v>
      </c>
      <c r="BK230" s="24">
        <v>-5.5838699999999998E-2</v>
      </c>
      <c r="BL230" s="24">
        <v>-1.8140300000000002E-2</v>
      </c>
      <c r="BM230" s="24">
        <v>6.6037999999999999E-3</v>
      </c>
      <c r="BN230" s="24">
        <v>4.32308E-2</v>
      </c>
      <c r="BO230" s="24">
        <v>5.9540900000000001E-2</v>
      </c>
      <c r="BP230" s="24">
        <v>3.8539299999999999E-2</v>
      </c>
      <c r="BQ230" s="24">
        <v>7.5792300000000007E-2</v>
      </c>
      <c r="BR230" s="24">
        <v>7.0093699999999995E-2</v>
      </c>
      <c r="BS230" s="24">
        <v>6.3222500000000001E-2</v>
      </c>
      <c r="BT230" s="24">
        <v>3.3590299999999997E-2</v>
      </c>
      <c r="BU230" s="24">
        <v>3.9234999999999999E-3</v>
      </c>
      <c r="BV230" s="24">
        <v>1.0138400000000001E-2</v>
      </c>
      <c r="BW230" s="24">
        <v>2.8180500000000001E-2</v>
      </c>
      <c r="BX230" s="24">
        <v>1.9807100000000001E-2</v>
      </c>
      <c r="BY230" s="24">
        <v>4.0894E-2</v>
      </c>
      <c r="BZ230" s="24">
        <v>-3.2106999999999999E-3</v>
      </c>
      <c r="CA230" s="24">
        <v>-4.7006199999999998E-2</v>
      </c>
      <c r="CB230" s="24">
        <v>-6.0634199999999999E-2</v>
      </c>
      <c r="CC230" s="24">
        <v>-3.6759E-2</v>
      </c>
      <c r="CD230" s="24">
        <v>-5.2497000000000002E-2</v>
      </c>
      <c r="CE230" s="24">
        <v>-5.1152000000000003E-2</v>
      </c>
      <c r="CF230" s="24">
        <v>-5.1801899999999998E-2</v>
      </c>
      <c r="CG230" s="24">
        <v>-6.5216499999999997E-2</v>
      </c>
      <c r="CH230" s="24">
        <v>2.8495999999999999E-3</v>
      </c>
      <c r="CI230" s="24">
        <v>-3.0169999999999999E-2</v>
      </c>
      <c r="CJ230" s="24">
        <v>6.9622E-3</v>
      </c>
      <c r="CK230" s="24">
        <v>3.3990300000000001E-2</v>
      </c>
      <c r="CL230" s="24">
        <v>7.1300699999999995E-2</v>
      </c>
      <c r="CM230" s="24">
        <v>8.9350600000000002E-2</v>
      </c>
      <c r="CN230" s="24">
        <v>7.21884E-2</v>
      </c>
      <c r="CO230" s="24">
        <v>0.11129890000000001</v>
      </c>
      <c r="CP230" s="24">
        <v>0.106432</v>
      </c>
      <c r="CQ230" s="24">
        <v>0.1013952</v>
      </c>
      <c r="CR230" s="24">
        <v>7.5722600000000001E-2</v>
      </c>
      <c r="CS230" s="24">
        <v>4.8097300000000003E-2</v>
      </c>
      <c r="CT230" s="24">
        <v>5.10356E-2</v>
      </c>
      <c r="CU230" s="24">
        <v>6.7073599999999997E-2</v>
      </c>
      <c r="CV230" s="24">
        <v>5.6980700000000002E-2</v>
      </c>
      <c r="CW230" s="24">
        <v>7.4918299999999993E-2</v>
      </c>
      <c r="CX230" s="24">
        <v>2.84523E-2</v>
      </c>
      <c r="CY230" s="24">
        <v>-1.7278200000000001E-2</v>
      </c>
      <c r="CZ230" s="24">
        <v>-2.9715100000000001E-2</v>
      </c>
      <c r="DA230" s="24">
        <v>-8.9572999999999996E-3</v>
      </c>
      <c r="DB230" s="24">
        <v>-2.6383500000000001E-2</v>
      </c>
      <c r="DC230" s="24">
        <v>-2.6948799999999998E-2</v>
      </c>
      <c r="DD230" s="24">
        <v>-2.96656E-2</v>
      </c>
      <c r="DE230" s="24">
        <v>-4.3155499999999999E-2</v>
      </c>
      <c r="DF230" s="24">
        <v>2.6839700000000001E-2</v>
      </c>
      <c r="DG230" s="24">
        <v>-4.5014E-3</v>
      </c>
      <c r="DH230" s="24">
        <v>3.2064700000000002E-2</v>
      </c>
      <c r="DI230" s="24">
        <v>6.1376699999999999E-2</v>
      </c>
      <c r="DJ230" s="24">
        <v>9.9370600000000003E-2</v>
      </c>
      <c r="DK230" s="24">
        <v>0.1191603</v>
      </c>
      <c r="DL230" s="24">
        <v>0.1058374</v>
      </c>
      <c r="DM230" s="24">
        <v>0.14680550000000001</v>
      </c>
      <c r="DN230" s="24">
        <v>0.14277020000000001</v>
      </c>
      <c r="DO230" s="24">
        <v>0.13956789999999999</v>
      </c>
      <c r="DP230" s="24">
        <v>0.1178549</v>
      </c>
      <c r="DQ230" s="24">
        <v>9.2271000000000006E-2</v>
      </c>
      <c r="DR230" s="24">
        <v>9.1932799999999995E-2</v>
      </c>
      <c r="DS230" s="24">
        <v>0.10596659999999999</v>
      </c>
      <c r="DT230" s="24">
        <v>9.4154299999999996E-2</v>
      </c>
      <c r="DU230" s="24">
        <v>0.1089427</v>
      </c>
      <c r="DV230" s="24">
        <v>6.0115399999999999E-2</v>
      </c>
      <c r="DW230" s="24">
        <v>2.5644299999999998E-2</v>
      </c>
      <c r="DX230" s="24">
        <v>1.4927299999999999E-2</v>
      </c>
      <c r="DY230" s="24">
        <v>3.1183900000000001E-2</v>
      </c>
      <c r="DZ230" s="24">
        <v>1.1320200000000001E-2</v>
      </c>
      <c r="EA230" s="24">
        <v>7.9967000000000007E-3</v>
      </c>
      <c r="EB230" s="24">
        <v>2.2956000000000001E-3</v>
      </c>
      <c r="EC230" s="24">
        <v>-1.13028E-2</v>
      </c>
      <c r="ED230" s="24">
        <v>6.1477499999999997E-2</v>
      </c>
      <c r="EE230" s="24">
        <v>3.2560100000000002E-2</v>
      </c>
      <c r="EF230" s="24">
        <v>6.83087E-2</v>
      </c>
      <c r="EG230" s="24">
        <v>0.10091849999999999</v>
      </c>
      <c r="EH230" s="24">
        <v>0.1398991</v>
      </c>
      <c r="EI230" s="24">
        <v>0.16220080000000001</v>
      </c>
      <c r="EJ230" s="24">
        <v>0.15442130000000001</v>
      </c>
      <c r="EK230" s="24">
        <v>0.19807140000000001</v>
      </c>
      <c r="EL230" s="24">
        <v>0.19523689999999999</v>
      </c>
      <c r="EM230" s="24">
        <v>0.1946833</v>
      </c>
      <c r="EN230" s="24">
        <v>0.17868719999999999</v>
      </c>
      <c r="EO230" s="24">
        <v>0.15605089999999999</v>
      </c>
      <c r="EP230" s="24">
        <v>0.1509818</v>
      </c>
      <c r="EQ230" s="24">
        <v>0.16212199999999999</v>
      </c>
      <c r="ER230" s="24">
        <v>0.14782709999999999</v>
      </c>
      <c r="ES230" s="24">
        <v>0.1580685</v>
      </c>
      <c r="ET230" s="24">
        <v>0.1058318</v>
      </c>
      <c r="EU230" s="24">
        <v>61.823999999999998</v>
      </c>
      <c r="EV230" s="24">
        <v>61.896000000000001</v>
      </c>
      <c r="EW230" s="24">
        <v>61.152000000000001</v>
      </c>
      <c r="EX230" s="24">
        <v>60.8</v>
      </c>
      <c r="EY230" s="24">
        <v>60.031999999999996</v>
      </c>
      <c r="EZ230" s="24">
        <v>59.72</v>
      </c>
      <c r="FA230" s="24">
        <v>59.552</v>
      </c>
      <c r="FB230" s="24">
        <v>60.32</v>
      </c>
      <c r="FC230" s="24">
        <v>62.56</v>
      </c>
      <c r="FD230" s="24">
        <v>66.055999999999997</v>
      </c>
      <c r="FE230" s="24">
        <v>70.72</v>
      </c>
      <c r="FF230" s="24">
        <v>72.632000000000005</v>
      </c>
      <c r="FG230" s="24">
        <v>74.055999999999997</v>
      </c>
      <c r="FH230" s="24">
        <v>75.744</v>
      </c>
      <c r="FI230" s="24">
        <v>76.623999999999995</v>
      </c>
      <c r="FJ230" s="24">
        <v>76.983999999999995</v>
      </c>
      <c r="FK230" s="24">
        <v>75.376000000000005</v>
      </c>
      <c r="FL230" s="24">
        <v>73.343999999999994</v>
      </c>
      <c r="FM230" s="24">
        <v>70.656000000000006</v>
      </c>
      <c r="FN230" s="24">
        <v>67.768000000000001</v>
      </c>
      <c r="FO230" s="24">
        <v>64.272000000000006</v>
      </c>
      <c r="FP230" s="24">
        <v>62.344000000000001</v>
      </c>
      <c r="FQ230" s="24">
        <v>61.472000000000001</v>
      </c>
      <c r="FR230" s="24">
        <v>60.887999999999998</v>
      </c>
      <c r="FS230" s="24">
        <v>0.88808310000000001</v>
      </c>
      <c r="FT230" s="24">
        <v>3.8158200000000003E-2</v>
      </c>
      <c r="FU230" s="24">
        <v>6.3860200000000006E-2</v>
      </c>
    </row>
    <row r="231" spans="1:177" x14ac:dyDescent="0.2">
      <c r="A231" s="14" t="s">
        <v>228</v>
      </c>
      <c r="B231" s="14" t="s">
        <v>199</v>
      </c>
      <c r="C231" s="14" t="s">
        <v>224</v>
      </c>
      <c r="D231" s="36" t="s">
        <v>256</v>
      </c>
      <c r="E231" s="25" t="s">
        <v>220</v>
      </c>
      <c r="F231" s="25">
        <v>531</v>
      </c>
      <c r="G231" s="24">
        <v>0.54813710000000004</v>
      </c>
      <c r="H231" s="24">
        <v>0.533169</v>
      </c>
      <c r="I231" s="24">
        <v>0.52380260000000001</v>
      </c>
      <c r="J231" s="24">
        <v>0.44870070000000001</v>
      </c>
      <c r="K231" s="24">
        <v>0.42509720000000001</v>
      </c>
      <c r="L231" s="24">
        <v>0.4504822</v>
      </c>
      <c r="M231" s="24">
        <v>0.54689759999999998</v>
      </c>
      <c r="N231" s="24">
        <v>0.58620740000000005</v>
      </c>
      <c r="O231" s="24">
        <v>0.48445250000000001</v>
      </c>
      <c r="P231" s="24">
        <v>0.48264560000000001</v>
      </c>
      <c r="Q231" s="24">
        <v>0.5269104</v>
      </c>
      <c r="R231" s="24">
        <v>0.57939779999999996</v>
      </c>
      <c r="S231" s="24">
        <v>0.54837159999999996</v>
      </c>
      <c r="T231" s="24">
        <v>0.63612089999999999</v>
      </c>
      <c r="U231" s="24">
        <v>0.64344369999999995</v>
      </c>
      <c r="V231" s="24">
        <v>0.61753309999999995</v>
      </c>
      <c r="W231" s="24">
        <v>0.69287549999999998</v>
      </c>
      <c r="X231" s="24">
        <v>0.90685450000000001</v>
      </c>
      <c r="Y231" s="24">
        <v>0.87209490000000001</v>
      </c>
      <c r="Z231" s="24">
        <v>0.8514832</v>
      </c>
      <c r="AA231" s="24">
        <v>0.99940439999999997</v>
      </c>
      <c r="AB231" s="24">
        <v>1.0194719999999999</v>
      </c>
      <c r="AC231" s="24">
        <v>0.91633699999999996</v>
      </c>
      <c r="AD231" s="24">
        <v>0.70332090000000003</v>
      </c>
      <c r="AE231" s="24">
        <v>-0.1195949</v>
      </c>
      <c r="AF231" s="24">
        <v>-0.14780180000000001</v>
      </c>
      <c r="AG231" s="24">
        <v>-0.1125008</v>
      </c>
      <c r="AH231" s="24">
        <v>-0.1245204</v>
      </c>
      <c r="AI231" s="24">
        <v>-9.4655299999999998E-2</v>
      </c>
      <c r="AJ231" s="24">
        <v>-9.4028E-2</v>
      </c>
      <c r="AK231" s="24">
        <v>-7.7062699999999998E-2</v>
      </c>
      <c r="AL231" s="24">
        <v>-2.79388E-2</v>
      </c>
      <c r="AM231" s="24">
        <v>-8.2542400000000002E-2</v>
      </c>
      <c r="AN231" s="24">
        <v>-6.3192799999999993E-2</v>
      </c>
      <c r="AO231" s="24">
        <v>-5.8226699999999999E-2</v>
      </c>
      <c r="AP231" s="24">
        <v>-2.0988400000000001E-2</v>
      </c>
      <c r="AQ231" s="24">
        <v>-2.17533E-2</v>
      </c>
      <c r="AR231" s="24">
        <v>-4.3210600000000002E-2</v>
      </c>
      <c r="AS231" s="24">
        <v>-6.8085199999999998E-2</v>
      </c>
      <c r="AT231" s="24">
        <v>-4.3240800000000003E-2</v>
      </c>
      <c r="AU231" s="24">
        <v>-1.2670900000000001E-2</v>
      </c>
      <c r="AV231" s="24">
        <v>-8.0015500000000003E-2</v>
      </c>
      <c r="AW231" s="24">
        <v>-0.10402980000000001</v>
      </c>
      <c r="AX231" s="24">
        <v>-7.7185500000000004E-2</v>
      </c>
      <c r="AY231" s="24">
        <v>-5.3997499999999997E-2</v>
      </c>
      <c r="AZ231" s="24">
        <v>-2.82034E-2</v>
      </c>
      <c r="BA231" s="24">
        <v>1.0518999999999999E-3</v>
      </c>
      <c r="BB231" s="24">
        <v>-4.8846899999999999E-2</v>
      </c>
      <c r="BC231" s="24">
        <v>-6.30357E-2</v>
      </c>
      <c r="BD231" s="24">
        <v>-8.7050199999999994E-2</v>
      </c>
      <c r="BE231" s="24">
        <v>-5.8937799999999999E-2</v>
      </c>
      <c r="BF231" s="24">
        <v>-7.5648099999999996E-2</v>
      </c>
      <c r="BG231" s="24">
        <v>-5.3655899999999999E-2</v>
      </c>
      <c r="BH231" s="24">
        <v>-5.8320299999999999E-2</v>
      </c>
      <c r="BI231" s="24">
        <v>-4.3241300000000003E-2</v>
      </c>
      <c r="BJ231" s="24">
        <v>9.2419000000000008E-3</v>
      </c>
      <c r="BK231" s="24">
        <v>-4.03448E-2</v>
      </c>
      <c r="BL231" s="24">
        <v>-1.6867699999999999E-2</v>
      </c>
      <c r="BM231" s="24">
        <v>-1.03325E-2</v>
      </c>
      <c r="BN231" s="24">
        <v>2.1862400000000001E-2</v>
      </c>
      <c r="BO231" s="24">
        <v>2.4361299999999999E-2</v>
      </c>
      <c r="BP231" s="24">
        <v>1.6023800000000001E-2</v>
      </c>
      <c r="BQ231" s="24">
        <v>1.9848000000000001E-3</v>
      </c>
      <c r="BR231" s="24">
        <v>2.6341E-2</v>
      </c>
      <c r="BS231" s="24">
        <v>6.4119399999999993E-2</v>
      </c>
      <c r="BT231" s="24">
        <v>1.1314100000000001E-2</v>
      </c>
      <c r="BU231" s="24">
        <v>-9.5534000000000001E-3</v>
      </c>
      <c r="BV231" s="24">
        <v>7.9483999999999996E-3</v>
      </c>
      <c r="BW231" s="24">
        <v>2.3255999999999999E-2</v>
      </c>
      <c r="BX231" s="24">
        <v>3.32596E-2</v>
      </c>
      <c r="BY231" s="24">
        <v>5.8402099999999998E-2</v>
      </c>
      <c r="BZ231" s="24">
        <v>6.3661999999999998E-3</v>
      </c>
      <c r="CA231" s="24">
        <v>-2.3862999999999999E-2</v>
      </c>
      <c r="CB231" s="24">
        <v>-4.4973899999999997E-2</v>
      </c>
      <c r="CC231" s="24">
        <v>-2.1840200000000001E-2</v>
      </c>
      <c r="CD231" s="24">
        <v>-4.1799299999999998E-2</v>
      </c>
      <c r="CE231" s="24">
        <v>-2.5259899999999998E-2</v>
      </c>
      <c r="CF231" s="24">
        <v>-3.35892E-2</v>
      </c>
      <c r="CG231" s="24">
        <v>-1.98166E-2</v>
      </c>
      <c r="CH231" s="24">
        <v>3.4993099999999999E-2</v>
      </c>
      <c r="CI231" s="24">
        <v>-1.1118899999999999E-2</v>
      </c>
      <c r="CJ231" s="24">
        <v>1.5217E-2</v>
      </c>
      <c r="CK231" s="24">
        <v>2.2839000000000002E-2</v>
      </c>
      <c r="CL231" s="24">
        <v>5.1540700000000002E-2</v>
      </c>
      <c r="CM231" s="24">
        <v>5.6300099999999999E-2</v>
      </c>
      <c r="CN231" s="24">
        <v>5.7049500000000003E-2</v>
      </c>
      <c r="CO231" s="24">
        <v>5.05151E-2</v>
      </c>
      <c r="CP231" s="24">
        <v>7.4533199999999994E-2</v>
      </c>
      <c r="CQ231" s="24">
        <v>0.11730409999999999</v>
      </c>
      <c r="CR231" s="24">
        <v>7.4568800000000005E-2</v>
      </c>
      <c r="CS231" s="24">
        <v>5.5880699999999998E-2</v>
      </c>
      <c r="CT231" s="24">
        <v>6.6911799999999994E-2</v>
      </c>
      <c r="CU231" s="24">
        <v>7.6761499999999996E-2</v>
      </c>
      <c r="CV231" s="24">
        <v>7.5828800000000002E-2</v>
      </c>
      <c r="CW231" s="24">
        <v>9.8122699999999993E-2</v>
      </c>
      <c r="CX231" s="24">
        <v>4.4606600000000003E-2</v>
      </c>
      <c r="CY231" s="24">
        <v>1.53098E-2</v>
      </c>
      <c r="CZ231" s="24">
        <v>-2.8974999999999999E-3</v>
      </c>
      <c r="DA231" s="24">
        <v>1.5257400000000001E-2</v>
      </c>
      <c r="DB231" s="24">
        <v>-7.9504999999999992E-3</v>
      </c>
      <c r="DC231" s="24">
        <v>3.1361000000000002E-3</v>
      </c>
      <c r="DD231" s="24">
        <v>-8.8581000000000007E-3</v>
      </c>
      <c r="DE231" s="24">
        <v>3.6080000000000001E-3</v>
      </c>
      <c r="DF231" s="24">
        <v>6.0744300000000001E-2</v>
      </c>
      <c r="DG231" s="24">
        <v>1.8107000000000002E-2</v>
      </c>
      <c r="DH231" s="24">
        <v>4.7301700000000002E-2</v>
      </c>
      <c r="DI231" s="24">
        <v>5.6010400000000002E-2</v>
      </c>
      <c r="DJ231" s="24">
        <v>8.1219E-2</v>
      </c>
      <c r="DK231" s="24">
        <v>8.8238999999999998E-2</v>
      </c>
      <c r="DL231" s="24">
        <v>9.8075099999999998E-2</v>
      </c>
      <c r="DM231" s="24">
        <v>9.9045400000000006E-2</v>
      </c>
      <c r="DN231" s="24">
        <v>0.1227253</v>
      </c>
      <c r="DO231" s="24">
        <v>0.1704888</v>
      </c>
      <c r="DP231" s="24">
        <v>0.13782349999999999</v>
      </c>
      <c r="DQ231" s="24">
        <v>0.1213147</v>
      </c>
      <c r="DR231" s="24">
        <v>0.1258753</v>
      </c>
      <c r="DS231" s="24">
        <v>0.1302671</v>
      </c>
      <c r="DT231" s="24">
        <v>0.1183979</v>
      </c>
      <c r="DU231" s="24">
        <v>0.1378432</v>
      </c>
      <c r="DV231" s="24">
        <v>8.2847100000000007E-2</v>
      </c>
      <c r="DW231" s="24">
        <v>7.1869000000000002E-2</v>
      </c>
      <c r="DX231" s="24">
        <v>5.7854099999999999E-2</v>
      </c>
      <c r="DY231" s="24">
        <v>6.8820300000000001E-2</v>
      </c>
      <c r="DZ231" s="24">
        <v>4.0921800000000001E-2</v>
      </c>
      <c r="EA231" s="24">
        <v>4.4135399999999998E-2</v>
      </c>
      <c r="EB231" s="24">
        <v>2.6849700000000001E-2</v>
      </c>
      <c r="EC231" s="24">
        <v>3.7429400000000002E-2</v>
      </c>
      <c r="ED231" s="24">
        <v>9.7924999999999998E-2</v>
      </c>
      <c r="EE231" s="24">
        <v>6.03046E-2</v>
      </c>
      <c r="EF231" s="24">
        <v>9.3626799999999996E-2</v>
      </c>
      <c r="EG231" s="24">
        <v>0.1039046</v>
      </c>
      <c r="EH231" s="24">
        <v>0.1240697</v>
      </c>
      <c r="EI231" s="24">
        <v>0.13435349999999999</v>
      </c>
      <c r="EJ231" s="24">
        <v>0.15730949999999999</v>
      </c>
      <c r="EK231" s="24">
        <v>0.1691154</v>
      </c>
      <c r="EL231" s="24">
        <v>0.19230710000000001</v>
      </c>
      <c r="EM231" s="24">
        <v>0.2472791</v>
      </c>
      <c r="EN231" s="24">
        <v>0.2291532</v>
      </c>
      <c r="EO231" s="24">
        <v>0.21579110000000001</v>
      </c>
      <c r="EP231" s="24">
        <v>0.21100920000000001</v>
      </c>
      <c r="EQ231" s="24">
        <v>0.2075206</v>
      </c>
      <c r="ER231" s="24">
        <v>0.17986099999999999</v>
      </c>
      <c r="ES231" s="24">
        <v>0.19519339999999999</v>
      </c>
      <c r="ET231" s="24">
        <v>0.13806019999999999</v>
      </c>
      <c r="EU231" s="24">
        <v>62.3</v>
      </c>
      <c r="EV231" s="24">
        <v>62.942860000000003</v>
      </c>
      <c r="EW231" s="24">
        <v>62.085709999999999</v>
      </c>
      <c r="EX231" s="24">
        <v>61.857140000000001</v>
      </c>
      <c r="EY231" s="24">
        <v>61.2</v>
      </c>
      <c r="EZ231" s="24">
        <v>61.085709999999999</v>
      </c>
      <c r="FA231" s="24">
        <v>60.842860000000002</v>
      </c>
      <c r="FB231" s="24">
        <v>61.028570000000002</v>
      </c>
      <c r="FC231" s="24">
        <v>62.171430000000001</v>
      </c>
      <c r="FD231" s="24">
        <v>65.385710000000003</v>
      </c>
      <c r="FE231" s="24">
        <v>69.8</v>
      </c>
      <c r="FF231" s="24">
        <v>71.528570000000002</v>
      </c>
      <c r="FG231" s="24">
        <v>72.528570000000002</v>
      </c>
      <c r="FH231" s="24">
        <v>74.028570000000002</v>
      </c>
      <c r="FI231" s="24">
        <v>74.785709999999995</v>
      </c>
      <c r="FJ231" s="24">
        <v>75.028570000000002</v>
      </c>
      <c r="FK231" s="24">
        <v>73.400000000000006</v>
      </c>
      <c r="FL231" s="24">
        <v>71.3</v>
      </c>
      <c r="FM231" s="24">
        <v>68.528570000000002</v>
      </c>
      <c r="FN231" s="24">
        <v>66.471429999999998</v>
      </c>
      <c r="FO231" s="24">
        <v>63.371429999999997</v>
      </c>
      <c r="FP231" s="24">
        <v>62.071429999999999</v>
      </c>
      <c r="FQ231" s="24">
        <v>61.24286</v>
      </c>
      <c r="FR231" s="24">
        <v>61.028570000000002</v>
      </c>
      <c r="FS231" s="24">
        <v>1.0844419999999999</v>
      </c>
      <c r="FT231" s="24">
        <v>4.1617000000000001E-2</v>
      </c>
      <c r="FU231" s="24">
        <v>9.5055600000000004E-2</v>
      </c>
    </row>
    <row r="232" spans="1:177" x14ac:dyDescent="0.2">
      <c r="A232" s="14" t="s">
        <v>228</v>
      </c>
      <c r="B232" s="14" t="s">
        <v>199</v>
      </c>
      <c r="C232" s="14" t="s">
        <v>224</v>
      </c>
      <c r="D232" s="36" t="s">
        <v>256</v>
      </c>
      <c r="E232" s="25" t="s">
        <v>221</v>
      </c>
      <c r="F232" s="25">
        <v>403</v>
      </c>
      <c r="G232" s="24">
        <v>0.74680749999999996</v>
      </c>
      <c r="H232" s="24">
        <v>0.61178469999999996</v>
      </c>
      <c r="I232" s="24">
        <v>0.56493300000000002</v>
      </c>
      <c r="J232" s="24">
        <v>0.54724689999999998</v>
      </c>
      <c r="K232" s="24">
        <v>0.50535160000000001</v>
      </c>
      <c r="L232" s="24">
        <v>0.55848779999999998</v>
      </c>
      <c r="M232" s="24">
        <v>0.66089249999999999</v>
      </c>
      <c r="N232" s="24">
        <v>0.65602079999999996</v>
      </c>
      <c r="O232" s="24">
        <v>0.61985109999999999</v>
      </c>
      <c r="P232" s="24">
        <v>0.63373679999999999</v>
      </c>
      <c r="Q232" s="24">
        <v>0.69399299999999997</v>
      </c>
      <c r="R232" s="24">
        <v>0.76214780000000004</v>
      </c>
      <c r="S232" s="24">
        <v>0.82760999999999996</v>
      </c>
      <c r="T232" s="24">
        <v>0.77584989999999998</v>
      </c>
      <c r="U232" s="24">
        <v>1.0756939999999999</v>
      </c>
      <c r="V232" s="24">
        <v>1.06819</v>
      </c>
      <c r="W232" s="24">
        <v>1.037779</v>
      </c>
      <c r="X232" s="24">
        <v>1.2192449999999999</v>
      </c>
      <c r="Y232" s="24">
        <v>1.1846829999999999</v>
      </c>
      <c r="Z232" s="24">
        <v>1.1104750000000001</v>
      </c>
      <c r="AA232" s="24">
        <v>1.391203</v>
      </c>
      <c r="AB232" s="24">
        <v>1.3447709999999999</v>
      </c>
      <c r="AC232" s="24">
        <v>1.179316</v>
      </c>
      <c r="AD232" s="24">
        <v>0.99083330000000003</v>
      </c>
      <c r="AE232" s="24">
        <v>-0.1918002</v>
      </c>
      <c r="AF232" s="24">
        <v>-0.1855282</v>
      </c>
      <c r="AG232" s="24">
        <v>-0.15621360000000001</v>
      </c>
      <c r="AH232" s="24">
        <v>-0.16525480000000001</v>
      </c>
      <c r="AI232" s="24">
        <v>-0.19153970000000001</v>
      </c>
      <c r="AJ232" s="24">
        <v>-0.1746683</v>
      </c>
      <c r="AK232" s="24">
        <v>-0.2285565</v>
      </c>
      <c r="AL232" s="24">
        <v>-0.15191299999999999</v>
      </c>
      <c r="AM232" s="24">
        <v>-0.16359679999999999</v>
      </c>
      <c r="AN232" s="24">
        <v>-0.1039291</v>
      </c>
      <c r="AO232" s="24">
        <v>-7.54798E-2</v>
      </c>
      <c r="AP232" s="24">
        <v>-6.1302200000000001E-2</v>
      </c>
      <c r="AQ232" s="24">
        <v>-4.31384E-2</v>
      </c>
      <c r="AR232" s="24">
        <v>-7.6773499999999995E-2</v>
      </c>
      <c r="AS232" s="24">
        <v>2.3627800000000001E-2</v>
      </c>
      <c r="AT232" s="24">
        <v>-2.3056799999999999E-2</v>
      </c>
      <c r="AU232" s="24">
        <v>-8.5274600000000006E-2</v>
      </c>
      <c r="AV232" s="24">
        <v>-6.46148E-2</v>
      </c>
      <c r="AW232" s="24">
        <v>-9.9775799999999998E-2</v>
      </c>
      <c r="AX232" s="24">
        <v>-9.3474399999999999E-2</v>
      </c>
      <c r="AY232" s="24">
        <v>-8.4295900000000007E-2</v>
      </c>
      <c r="AZ232" s="24">
        <v>-0.13077659999999999</v>
      </c>
      <c r="BA232" s="24">
        <v>-0.11449189999999999</v>
      </c>
      <c r="BB232" s="24">
        <v>-0.14138999999999999</v>
      </c>
      <c r="BC232" s="24">
        <v>-0.12559290000000001</v>
      </c>
      <c r="BD232" s="24">
        <v>-0.1196562</v>
      </c>
      <c r="BE232" s="24">
        <v>-9.5381199999999999E-2</v>
      </c>
      <c r="BF232" s="24">
        <v>-0.1057164</v>
      </c>
      <c r="BG232" s="24">
        <v>-0.13139519999999999</v>
      </c>
      <c r="BH232" s="24">
        <v>-0.1178048</v>
      </c>
      <c r="BI232" s="24">
        <v>-0.1709291</v>
      </c>
      <c r="BJ232" s="24">
        <v>-8.8896799999999998E-2</v>
      </c>
      <c r="BK232" s="24">
        <v>-9.8504400000000006E-2</v>
      </c>
      <c r="BL232" s="24">
        <v>-4.6173600000000002E-2</v>
      </c>
      <c r="BM232" s="24">
        <v>-8.8150999999999993E-3</v>
      </c>
      <c r="BN232" s="24">
        <v>1.37815E-2</v>
      </c>
      <c r="BO232" s="24">
        <v>3.62035E-2</v>
      </c>
      <c r="BP232" s="24">
        <v>4.6966000000000004E-3</v>
      </c>
      <c r="BQ232" s="24">
        <v>9.88068E-2</v>
      </c>
      <c r="BR232" s="24">
        <v>5.7116399999999998E-2</v>
      </c>
      <c r="BS232" s="24">
        <v>-8.5988999999999996E-3</v>
      </c>
      <c r="BT232" s="24">
        <v>9.3685000000000001E-3</v>
      </c>
      <c r="BU232" s="24">
        <v>-1.9799500000000001E-2</v>
      </c>
      <c r="BV232" s="24">
        <v>-1.43362E-2</v>
      </c>
      <c r="BW232" s="24">
        <v>-2.0936000000000001E-3</v>
      </c>
      <c r="BX232" s="24">
        <v>-3.7481399999999998E-2</v>
      </c>
      <c r="BY232" s="24">
        <v>-3.01734E-2</v>
      </c>
      <c r="BZ232" s="24">
        <v>-6.3647300000000004E-2</v>
      </c>
      <c r="CA232" s="24">
        <v>-7.9738000000000003E-2</v>
      </c>
      <c r="CB232" s="24">
        <v>-7.4033500000000002E-2</v>
      </c>
      <c r="CC232" s="24">
        <v>-5.3248799999999999E-2</v>
      </c>
      <c r="CD232" s="24">
        <v>-6.4480399999999993E-2</v>
      </c>
      <c r="CE232" s="24">
        <v>-8.9739299999999994E-2</v>
      </c>
      <c r="CF232" s="24">
        <v>-7.8421299999999999E-2</v>
      </c>
      <c r="CG232" s="24">
        <v>-0.13101660000000001</v>
      </c>
      <c r="CH232" s="24">
        <v>-4.5251899999999998E-2</v>
      </c>
      <c r="CI232" s="24">
        <v>-5.34216E-2</v>
      </c>
      <c r="CJ232" s="24">
        <v>-6.1722000000000001E-3</v>
      </c>
      <c r="CK232" s="24">
        <v>3.7356599999999997E-2</v>
      </c>
      <c r="CL232" s="24">
        <v>6.5784200000000001E-2</v>
      </c>
      <c r="CM232" s="24">
        <v>9.1155399999999998E-2</v>
      </c>
      <c r="CN232" s="24">
        <v>6.1122599999999999E-2</v>
      </c>
      <c r="CO232" s="24">
        <v>0.15087539999999999</v>
      </c>
      <c r="CP232" s="24">
        <v>0.11264399999999999</v>
      </c>
      <c r="CQ232" s="24">
        <v>4.4506499999999997E-2</v>
      </c>
      <c r="CR232" s="24">
        <v>6.0609099999999999E-2</v>
      </c>
      <c r="CS232" s="24">
        <v>3.55918E-2</v>
      </c>
      <c r="CT232" s="24">
        <v>4.0474799999999998E-2</v>
      </c>
      <c r="CU232" s="24">
        <v>5.4839400000000003E-2</v>
      </c>
      <c r="CV232" s="24">
        <v>2.7134499999999999E-2</v>
      </c>
      <c r="CW232" s="24">
        <v>2.8225299999999998E-2</v>
      </c>
      <c r="CX232" s="24">
        <v>-9.8029999999999992E-3</v>
      </c>
      <c r="CY232" s="24">
        <v>-3.3883000000000003E-2</v>
      </c>
      <c r="CZ232" s="24">
        <v>-2.8410700000000001E-2</v>
      </c>
      <c r="DA232" s="24">
        <v>-1.11165E-2</v>
      </c>
      <c r="DB232" s="24">
        <v>-2.3244299999999999E-2</v>
      </c>
      <c r="DC232" s="24">
        <v>-4.8083399999999998E-2</v>
      </c>
      <c r="DD232" s="24">
        <v>-3.9037799999999998E-2</v>
      </c>
      <c r="DE232" s="24">
        <v>-9.1104099999999993E-2</v>
      </c>
      <c r="DF232" s="24">
        <v>-1.6071E-3</v>
      </c>
      <c r="DG232" s="24">
        <v>-8.3388000000000004E-3</v>
      </c>
      <c r="DH232" s="24">
        <v>3.3829100000000001E-2</v>
      </c>
      <c r="DI232" s="24">
        <v>8.3528400000000003E-2</v>
      </c>
      <c r="DJ232" s="24">
        <v>0.117787</v>
      </c>
      <c r="DK232" s="24">
        <v>0.1461074</v>
      </c>
      <c r="DL232" s="24">
        <v>0.1175486</v>
      </c>
      <c r="DM232" s="24">
        <v>0.20294409999999999</v>
      </c>
      <c r="DN232" s="24">
        <v>0.16817170000000001</v>
      </c>
      <c r="DO232" s="24">
        <v>9.7611900000000001E-2</v>
      </c>
      <c r="DP232" s="24">
        <v>0.1118497</v>
      </c>
      <c r="DQ232" s="24">
        <v>9.09832E-2</v>
      </c>
      <c r="DR232" s="24">
        <v>9.5285700000000001E-2</v>
      </c>
      <c r="DS232" s="24">
        <v>0.11177239999999999</v>
      </c>
      <c r="DT232" s="24">
        <v>9.1750499999999999E-2</v>
      </c>
      <c r="DU232" s="24">
        <v>8.6624000000000007E-2</v>
      </c>
      <c r="DV232" s="24">
        <v>4.4041299999999999E-2</v>
      </c>
      <c r="DW232" s="24">
        <v>3.23243E-2</v>
      </c>
      <c r="DX232" s="24">
        <v>3.7461300000000003E-2</v>
      </c>
      <c r="DY232" s="24">
        <v>4.97159E-2</v>
      </c>
      <c r="DZ232" s="24">
        <v>3.6294E-2</v>
      </c>
      <c r="EA232" s="24">
        <v>1.2061000000000001E-2</v>
      </c>
      <c r="EB232" s="24">
        <v>1.78257E-2</v>
      </c>
      <c r="EC232" s="24">
        <v>-3.3476800000000001E-2</v>
      </c>
      <c r="ED232" s="24">
        <v>6.1409199999999997E-2</v>
      </c>
      <c r="EE232" s="24">
        <v>5.6753499999999998E-2</v>
      </c>
      <c r="EF232" s="24">
        <v>9.1584600000000002E-2</v>
      </c>
      <c r="EG232" s="24">
        <v>0.1501931</v>
      </c>
      <c r="EH232" s="24">
        <v>0.19287070000000001</v>
      </c>
      <c r="EI232" s="24">
        <v>0.22544929999999999</v>
      </c>
      <c r="EJ232" s="24">
        <v>0.19901869999999999</v>
      </c>
      <c r="EK232" s="24">
        <v>0.27812310000000001</v>
      </c>
      <c r="EL232" s="24">
        <v>0.2483448</v>
      </c>
      <c r="EM232" s="24">
        <v>0.17428759999999999</v>
      </c>
      <c r="EN232" s="24">
        <v>0.185833</v>
      </c>
      <c r="EO232" s="24">
        <v>0.17095949999999999</v>
      </c>
      <c r="EP232" s="24">
        <v>0.174424</v>
      </c>
      <c r="EQ232" s="24">
        <v>0.1939746</v>
      </c>
      <c r="ER232" s="24">
        <v>0.18504570000000001</v>
      </c>
      <c r="ES232" s="24">
        <v>0.1709425</v>
      </c>
      <c r="ET232" s="24">
        <v>0.121784</v>
      </c>
      <c r="EU232" s="24">
        <v>61.218179999999997</v>
      </c>
      <c r="EV232" s="24">
        <v>60.563639999999999</v>
      </c>
      <c r="EW232" s="24">
        <v>59.963630000000002</v>
      </c>
      <c r="EX232" s="24">
        <v>59.454540000000001</v>
      </c>
      <c r="EY232" s="24">
        <v>58.545459999999999</v>
      </c>
      <c r="EZ232" s="24">
        <v>57.981819999999999</v>
      </c>
      <c r="FA232" s="24">
        <v>57.909089999999999</v>
      </c>
      <c r="FB232" s="24">
        <v>59.41818</v>
      </c>
      <c r="FC232" s="24">
        <v>63.054549999999999</v>
      </c>
      <c r="FD232" s="24">
        <v>66.909090000000006</v>
      </c>
      <c r="FE232" s="24">
        <v>71.890910000000005</v>
      </c>
      <c r="FF232" s="24">
        <v>74.036360000000002</v>
      </c>
      <c r="FG232" s="24">
        <v>76</v>
      </c>
      <c r="FH232" s="24">
        <v>77.927269999999993</v>
      </c>
      <c r="FI232" s="24">
        <v>78.963639999999998</v>
      </c>
      <c r="FJ232" s="24">
        <v>79.472719999999995</v>
      </c>
      <c r="FK232" s="24">
        <v>77.890910000000005</v>
      </c>
      <c r="FL232" s="24">
        <v>75.945459999999997</v>
      </c>
      <c r="FM232" s="24">
        <v>73.363640000000004</v>
      </c>
      <c r="FN232" s="24">
        <v>69.418180000000007</v>
      </c>
      <c r="FO232" s="24">
        <v>65.418180000000007</v>
      </c>
      <c r="FP232" s="24">
        <v>62.690910000000002</v>
      </c>
      <c r="FQ232" s="24">
        <v>61.763640000000002</v>
      </c>
      <c r="FR232" s="24">
        <v>60.709090000000003</v>
      </c>
      <c r="FS232" s="24">
        <v>1.4766490000000001</v>
      </c>
      <c r="FT232" s="24">
        <v>6.8915100000000007E-2</v>
      </c>
      <c r="FU232" s="24">
        <v>7.9367199999999999E-2</v>
      </c>
    </row>
    <row r="233" spans="1:177" x14ac:dyDescent="0.2">
      <c r="A233" s="14" t="s">
        <v>228</v>
      </c>
      <c r="B233" s="14" t="s">
        <v>199</v>
      </c>
      <c r="C233" s="14" t="s">
        <v>224</v>
      </c>
      <c r="D233" s="36" t="s">
        <v>257</v>
      </c>
      <c r="E233" s="25" t="s">
        <v>219</v>
      </c>
      <c r="F233" s="25">
        <v>689</v>
      </c>
      <c r="G233" s="24">
        <v>0.67302799999999996</v>
      </c>
      <c r="H233" s="24">
        <v>0.59796709999999997</v>
      </c>
      <c r="I233" s="24">
        <v>0.51997409999999999</v>
      </c>
      <c r="J233" s="24">
        <v>0.48741079999999998</v>
      </c>
      <c r="K233" s="24">
        <v>0.47752250000000002</v>
      </c>
      <c r="L233" s="24">
        <v>0.52555700000000005</v>
      </c>
      <c r="M233" s="24">
        <v>0.68685799999999997</v>
      </c>
      <c r="N233" s="24">
        <v>0.69738440000000002</v>
      </c>
      <c r="O233" s="24">
        <v>0.6605837</v>
      </c>
      <c r="P233" s="24">
        <v>0.68612960000000001</v>
      </c>
      <c r="Q233" s="24">
        <v>0.64407599999999998</v>
      </c>
      <c r="R233" s="24">
        <v>0.70824620000000005</v>
      </c>
      <c r="S233" s="24">
        <v>0.84716060000000004</v>
      </c>
      <c r="T233" s="24">
        <v>0.80763759999999996</v>
      </c>
      <c r="U233" s="24">
        <v>0.86053599999999997</v>
      </c>
      <c r="V233" s="24">
        <v>0.85607180000000005</v>
      </c>
      <c r="W233" s="24">
        <v>0.83483459999999998</v>
      </c>
      <c r="X233" s="24">
        <v>1.0700050000000001</v>
      </c>
      <c r="Y233" s="24">
        <v>1.297194</v>
      </c>
      <c r="Z233" s="24">
        <v>1.296168</v>
      </c>
      <c r="AA233" s="24">
        <v>1.212672</v>
      </c>
      <c r="AB233" s="24">
        <v>1.0470280000000001</v>
      </c>
      <c r="AC233" s="24">
        <v>0.95588640000000002</v>
      </c>
      <c r="AD233" s="24">
        <v>0.86487610000000004</v>
      </c>
      <c r="AE233" s="24">
        <v>-0.1484858</v>
      </c>
      <c r="AF233" s="24">
        <v>-0.15845690000000001</v>
      </c>
      <c r="AG233" s="24">
        <v>-0.13790189999999999</v>
      </c>
      <c r="AH233" s="24">
        <v>-9.5170400000000002E-2</v>
      </c>
      <c r="AI233" s="24">
        <v>-9.6445799999999998E-2</v>
      </c>
      <c r="AJ233" s="24">
        <v>-8.1731600000000001E-2</v>
      </c>
      <c r="AK233" s="24">
        <v>-0.1061391</v>
      </c>
      <c r="AL233" s="24">
        <v>-9.1695600000000002E-2</v>
      </c>
      <c r="AM233" s="24">
        <v>-2.53455E-2</v>
      </c>
      <c r="AN233" s="24">
        <v>-4.8770000000000003E-3</v>
      </c>
      <c r="AO233" s="24">
        <v>-2.8591999999999999E-2</v>
      </c>
      <c r="AP233" s="24">
        <v>-3.2083100000000003E-2</v>
      </c>
      <c r="AQ233" s="24">
        <v>-4.1569799999999997E-2</v>
      </c>
      <c r="AR233" s="24">
        <v>-4.9874799999999997E-2</v>
      </c>
      <c r="AS233" s="24">
        <v>9.8265000000000002E-3</v>
      </c>
      <c r="AT233" s="24">
        <v>2.25864E-2</v>
      </c>
      <c r="AU233" s="24">
        <v>-2.3365E-2</v>
      </c>
      <c r="AV233" s="24">
        <v>-8.2763400000000001E-2</v>
      </c>
      <c r="AW233" s="24">
        <v>-9.3714199999999998E-2</v>
      </c>
      <c r="AX233" s="24">
        <v>-0.14786859999999999</v>
      </c>
      <c r="AY233" s="24">
        <v>-0.1604527</v>
      </c>
      <c r="AZ233" s="24">
        <v>-0.1210421</v>
      </c>
      <c r="BA233" s="24">
        <v>-0.16019829999999999</v>
      </c>
      <c r="BB233" s="24">
        <v>-0.11475200000000001</v>
      </c>
      <c r="BC233" s="24">
        <v>-0.1081796</v>
      </c>
      <c r="BD233" s="24">
        <v>-0.1199023</v>
      </c>
      <c r="BE233" s="24">
        <v>-0.1031421</v>
      </c>
      <c r="BF233" s="24">
        <v>-6.1963299999999999E-2</v>
      </c>
      <c r="BG233" s="24">
        <v>-6.6087099999999996E-2</v>
      </c>
      <c r="BH233" s="24">
        <v>-4.89927E-2</v>
      </c>
      <c r="BI233" s="24">
        <v>-7.2021600000000005E-2</v>
      </c>
      <c r="BJ233" s="24">
        <v>-5.3024300000000003E-2</v>
      </c>
      <c r="BK233" s="24">
        <v>1.0430399999999999E-2</v>
      </c>
      <c r="BL233" s="24">
        <v>2.6710500000000002E-2</v>
      </c>
      <c r="BM233" s="24">
        <v>4.4448999999999999E-3</v>
      </c>
      <c r="BN233" s="24">
        <v>-1.6343E-3</v>
      </c>
      <c r="BO233" s="24">
        <v>-1.2163999999999999E-2</v>
      </c>
      <c r="BP233" s="24">
        <v>-1.5083600000000001E-2</v>
      </c>
      <c r="BQ233" s="24">
        <v>4.36263E-2</v>
      </c>
      <c r="BR233" s="24">
        <v>5.3742900000000003E-2</v>
      </c>
      <c r="BS233" s="24">
        <v>7.8442000000000008E-3</v>
      </c>
      <c r="BT233" s="24">
        <v>-3.3001599999999999E-2</v>
      </c>
      <c r="BU233" s="24">
        <v>-4.0743399999999999E-2</v>
      </c>
      <c r="BV233" s="24">
        <v>-9.2064999999999994E-2</v>
      </c>
      <c r="BW233" s="24">
        <v>-0.1181608</v>
      </c>
      <c r="BX233" s="24">
        <v>-8.2278199999999996E-2</v>
      </c>
      <c r="BY233" s="24">
        <v>-0.1190625</v>
      </c>
      <c r="BZ233" s="24">
        <v>-7.5239899999999998E-2</v>
      </c>
      <c r="CA233" s="24">
        <v>-8.0263699999999993E-2</v>
      </c>
      <c r="CB233" s="24">
        <v>-9.3199599999999994E-2</v>
      </c>
      <c r="CC233" s="24">
        <v>-7.9067600000000002E-2</v>
      </c>
      <c r="CD233" s="24">
        <v>-3.8964199999999997E-2</v>
      </c>
      <c r="CE233" s="24">
        <v>-4.5060799999999998E-2</v>
      </c>
      <c r="CF233" s="24">
        <v>-2.6318000000000001E-2</v>
      </c>
      <c r="CG233" s="24">
        <v>-4.8391999999999998E-2</v>
      </c>
      <c r="CH233" s="24">
        <v>-2.6240599999999999E-2</v>
      </c>
      <c r="CI233" s="24">
        <v>3.5208700000000002E-2</v>
      </c>
      <c r="CJ233" s="24">
        <v>4.8587900000000003E-2</v>
      </c>
      <c r="CK233" s="24">
        <v>2.7326E-2</v>
      </c>
      <c r="CL233" s="24">
        <v>1.94545E-2</v>
      </c>
      <c r="CM233" s="24">
        <v>8.2022999999999992E-3</v>
      </c>
      <c r="CN233" s="24">
        <v>9.0126000000000008E-3</v>
      </c>
      <c r="CO233" s="24">
        <v>6.7035999999999998E-2</v>
      </c>
      <c r="CP233" s="24">
        <v>7.5321899999999997E-2</v>
      </c>
      <c r="CQ233" s="24">
        <v>2.9459699999999998E-2</v>
      </c>
      <c r="CR233" s="24">
        <v>1.4633000000000001E-3</v>
      </c>
      <c r="CS233" s="24">
        <v>-4.0559999999999997E-3</v>
      </c>
      <c r="CT233" s="24">
        <v>-5.3415700000000003E-2</v>
      </c>
      <c r="CU233" s="24">
        <v>-8.8869600000000007E-2</v>
      </c>
      <c r="CV233" s="24">
        <v>-5.5430500000000001E-2</v>
      </c>
      <c r="CW233" s="24">
        <v>-9.0571899999999997E-2</v>
      </c>
      <c r="CX233" s="24">
        <v>-4.7873899999999997E-2</v>
      </c>
      <c r="CY233" s="24">
        <v>-5.2347699999999997E-2</v>
      </c>
      <c r="CZ233" s="24">
        <v>-6.6496799999999995E-2</v>
      </c>
      <c r="DA233" s="24">
        <v>-5.4993100000000003E-2</v>
      </c>
      <c r="DB233" s="24">
        <v>-1.5965099999999999E-2</v>
      </c>
      <c r="DC233" s="24">
        <v>-2.40345E-2</v>
      </c>
      <c r="DD233" s="24">
        <v>-3.6432000000000001E-3</v>
      </c>
      <c r="DE233" s="24">
        <v>-2.4762300000000001E-2</v>
      </c>
      <c r="DF233" s="24">
        <v>5.4310000000000003E-4</v>
      </c>
      <c r="DG233" s="24">
        <v>5.9986999999999999E-2</v>
      </c>
      <c r="DH233" s="24">
        <v>7.0465299999999995E-2</v>
      </c>
      <c r="DI233" s="24">
        <v>5.02072E-2</v>
      </c>
      <c r="DJ233" s="24">
        <v>4.0543200000000001E-2</v>
      </c>
      <c r="DK233" s="24">
        <v>2.8568699999999999E-2</v>
      </c>
      <c r="DL233" s="24">
        <v>3.3108800000000001E-2</v>
      </c>
      <c r="DM233" s="24">
        <v>9.0445600000000001E-2</v>
      </c>
      <c r="DN233" s="24">
        <v>9.6900799999999995E-2</v>
      </c>
      <c r="DO233" s="24">
        <v>5.1075099999999998E-2</v>
      </c>
      <c r="DP233" s="24">
        <v>3.59282E-2</v>
      </c>
      <c r="DQ233" s="24">
        <v>3.2631500000000001E-2</v>
      </c>
      <c r="DR233" s="24">
        <v>-1.47663E-2</v>
      </c>
      <c r="DS233" s="24">
        <v>-5.9578300000000001E-2</v>
      </c>
      <c r="DT233" s="24">
        <v>-2.8582799999999998E-2</v>
      </c>
      <c r="DU233" s="24">
        <v>-6.2081400000000002E-2</v>
      </c>
      <c r="DV233" s="24">
        <v>-2.0507999999999998E-2</v>
      </c>
      <c r="DW233" s="24">
        <v>-1.20416E-2</v>
      </c>
      <c r="DX233" s="24">
        <v>-2.79422E-2</v>
      </c>
      <c r="DY233" s="24">
        <v>-2.0233299999999999E-2</v>
      </c>
      <c r="DZ233" s="24">
        <v>1.7242E-2</v>
      </c>
      <c r="EA233" s="24">
        <v>6.3241E-3</v>
      </c>
      <c r="EB233" s="24">
        <v>2.9095599999999999E-2</v>
      </c>
      <c r="EC233" s="24">
        <v>9.3550999999999999E-3</v>
      </c>
      <c r="ED233" s="24">
        <v>3.9214499999999999E-2</v>
      </c>
      <c r="EE233" s="24">
        <v>9.5762899999999998E-2</v>
      </c>
      <c r="EF233" s="24">
        <v>0.1020528</v>
      </c>
      <c r="EG233" s="24">
        <v>8.3244100000000001E-2</v>
      </c>
      <c r="EH233" s="24">
        <v>7.0992100000000002E-2</v>
      </c>
      <c r="EI233" s="24">
        <v>5.7974499999999998E-2</v>
      </c>
      <c r="EJ233" s="24">
        <v>6.7899899999999999E-2</v>
      </c>
      <c r="EK233" s="24">
        <v>0.12424549999999999</v>
      </c>
      <c r="EL233" s="24">
        <v>0.12805730000000001</v>
      </c>
      <c r="EM233" s="24">
        <v>8.2284300000000005E-2</v>
      </c>
      <c r="EN233" s="24">
        <v>8.5690000000000002E-2</v>
      </c>
      <c r="EO233" s="24">
        <v>8.5602300000000006E-2</v>
      </c>
      <c r="EP233" s="24">
        <v>4.1037299999999999E-2</v>
      </c>
      <c r="EQ233" s="24">
        <v>-1.72864E-2</v>
      </c>
      <c r="ER233" s="24">
        <v>1.0181000000000001E-2</v>
      </c>
      <c r="ES233" s="24">
        <v>-2.0945600000000002E-2</v>
      </c>
      <c r="ET233" s="24">
        <v>1.9004099999999999E-2</v>
      </c>
      <c r="EU233" s="24">
        <v>63.391669999999998</v>
      </c>
      <c r="EV233" s="24">
        <v>62.316670000000002</v>
      </c>
      <c r="EW233" s="24">
        <v>61.641669999999998</v>
      </c>
      <c r="EX233" s="24">
        <v>62.075000000000003</v>
      </c>
      <c r="EY233" s="24">
        <v>64.033330000000007</v>
      </c>
      <c r="EZ233" s="24">
        <v>66.033330000000007</v>
      </c>
      <c r="FA233" s="24">
        <v>65.458340000000007</v>
      </c>
      <c r="FB233" s="24">
        <v>70.541659999999993</v>
      </c>
      <c r="FC233" s="24">
        <v>77.816670000000002</v>
      </c>
      <c r="FD233" s="24">
        <v>84.191670000000002</v>
      </c>
      <c r="FE233" s="24">
        <v>90.333340000000007</v>
      </c>
      <c r="FF233" s="24">
        <v>91.924999999999997</v>
      </c>
      <c r="FG233" s="24">
        <v>93.416659999999993</v>
      </c>
      <c r="FH233" s="24">
        <v>93.341669999999993</v>
      </c>
      <c r="FI233" s="24">
        <v>92.966669999999993</v>
      </c>
      <c r="FJ233" s="24">
        <v>92.383330000000001</v>
      </c>
      <c r="FK233" s="24">
        <v>90.366669999999999</v>
      </c>
      <c r="FL233" s="24">
        <v>84.766670000000005</v>
      </c>
      <c r="FM233" s="24">
        <v>81.508330000000001</v>
      </c>
      <c r="FN233" s="24">
        <v>78.491669999999999</v>
      </c>
      <c r="FO233" s="24">
        <v>76.5</v>
      </c>
      <c r="FP233" s="24">
        <v>74.408330000000007</v>
      </c>
      <c r="FQ233" s="24">
        <v>71.974999999999994</v>
      </c>
      <c r="FR233" s="24">
        <v>68.708340000000007</v>
      </c>
      <c r="FS233" s="24">
        <v>0.64915529999999999</v>
      </c>
      <c r="FT233" s="24">
        <v>2.5978600000000001E-2</v>
      </c>
      <c r="FU233" s="24">
        <v>5.0941599999999997E-2</v>
      </c>
    </row>
    <row r="234" spans="1:177" x14ac:dyDescent="0.2">
      <c r="A234" s="14" t="s">
        <v>228</v>
      </c>
      <c r="B234" s="14" t="s">
        <v>199</v>
      </c>
      <c r="C234" s="14" t="s">
        <v>224</v>
      </c>
      <c r="D234" s="36" t="s">
        <v>257</v>
      </c>
      <c r="E234" s="25" t="s">
        <v>220</v>
      </c>
      <c r="F234" s="25">
        <v>386</v>
      </c>
      <c r="G234" s="24">
        <v>0.75657929999999995</v>
      </c>
      <c r="H234" s="24">
        <v>0.61560049999999999</v>
      </c>
      <c r="I234" s="24">
        <v>0.54820930000000001</v>
      </c>
      <c r="J234" s="24">
        <v>0.51819550000000003</v>
      </c>
      <c r="K234" s="24">
        <v>0.47926269999999999</v>
      </c>
      <c r="L234" s="24">
        <v>0.53035069999999995</v>
      </c>
      <c r="M234" s="24">
        <v>0.68336149999999996</v>
      </c>
      <c r="N234" s="24">
        <v>0.81103040000000004</v>
      </c>
      <c r="O234" s="24">
        <v>0.73365659999999999</v>
      </c>
      <c r="P234" s="24">
        <v>0.73890920000000004</v>
      </c>
      <c r="Q234" s="24">
        <v>0.73653040000000003</v>
      </c>
      <c r="R234" s="24">
        <v>0.82965549999999999</v>
      </c>
      <c r="S234" s="24">
        <v>1.0414559999999999</v>
      </c>
      <c r="T234" s="24">
        <v>0.99260000000000004</v>
      </c>
      <c r="U234" s="24">
        <v>1.080171</v>
      </c>
      <c r="V234" s="24">
        <v>0.90503230000000001</v>
      </c>
      <c r="W234" s="24">
        <v>0.91009819999999997</v>
      </c>
      <c r="X234" s="24">
        <v>1.1946509999999999</v>
      </c>
      <c r="Y234" s="24">
        <v>1.4338109999999999</v>
      </c>
      <c r="Z234" s="24">
        <v>1.285323</v>
      </c>
      <c r="AA234" s="24">
        <v>1.224861</v>
      </c>
      <c r="AB234" s="24">
        <v>1.0038210000000001</v>
      </c>
      <c r="AC234" s="24">
        <v>1.0111030000000001</v>
      </c>
      <c r="AD234" s="24">
        <v>0.95069250000000005</v>
      </c>
      <c r="AE234" s="24">
        <v>-0.2774336</v>
      </c>
      <c r="AF234" s="24">
        <v>-0.28799629999999998</v>
      </c>
      <c r="AG234" s="24">
        <v>-0.2133369</v>
      </c>
      <c r="AH234" s="24">
        <v>-0.14599619999999999</v>
      </c>
      <c r="AI234" s="24">
        <v>-0.14288049999999999</v>
      </c>
      <c r="AJ234" s="24">
        <v>-0.122507</v>
      </c>
      <c r="AK234" s="24">
        <v>-0.16310569999999999</v>
      </c>
      <c r="AL234" s="24">
        <v>-0.1498748</v>
      </c>
      <c r="AM234" s="24">
        <v>-9.8932400000000004E-2</v>
      </c>
      <c r="AN234" s="24">
        <v>-3.9305E-2</v>
      </c>
      <c r="AO234" s="24">
        <v>-9.57977E-2</v>
      </c>
      <c r="AP234" s="24">
        <v>-4.7321500000000002E-2</v>
      </c>
      <c r="AQ234" s="24">
        <v>-3.0978599999999998E-2</v>
      </c>
      <c r="AR234" s="24">
        <v>-3.8616900000000003E-2</v>
      </c>
      <c r="AS234" s="24">
        <v>7.3210999999999998E-2</v>
      </c>
      <c r="AT234" s="24">
        <v>6.1788599999999999E-2</v>
      </c>
      <c r="AU234" s="24">
        <v>-3.0015500000000001E-2</v>
      </c>
      <c r="AV234" s="24">
        <v>-0.16938590000000001</v>
      </c>
      <c r="AW234" s="24">
        <v>-0.2543414</v>
      </c>
      <c r="AX234" s="24">
        <v>-0.30992599999999998</v>
      </c>
      <c r="AY234" s="24">
        <v>-0.23013510000000001</v>
      </c>
      <c r="AZ234" s="24">
        <v>-0.1493987</v>
      </c>
      <c r="BA234" s="24">
        <v>-0.2506275</v>
      </c>
      <c r="BB234" s="24">
        <v>-0.21118500000000001</v>
      </c>
      <c r="BC234" s="24">
        <v>-0.20365639999999999</v>
      </c>
      <c r="BD234" s="24">
        <v>-0.2189979</v>
      </c>
      <c r="BE234" s="24">
        <v>-0.15232390000000001</v>
      </c>
      <c r="BF234" s="24">
        <v>-8.9328400000000002E-2</v>
      </c>
      <c r="BG234" s="24">
        <v>-9.5877500000000004E-2</v>
      </c>
      <c r="BH234" s="24">
        <v>-7.8137799999999993E-2</v>
      </c>
      <c r="BI234" s="24">
        <v>-0.11044130000000001</v>
      </c>
      <c r="BJ234" s="24">
        <v>-8.3383399999999996E-2</v>
      </c>
      <c r="BK234" s="24">
        <v>-4.4688400000000003E-2</v>
      </c>
      <c r="BL234" s="24">
        <v>-6.8429999999999999E-4</v>
      </c>
      <c r="BM234" s="24">
        <v>-4.2930299999999998E-2</v>
      </c>
      <c r="BN234" s="24">
        <v>-1.1807E-3</v>
      </c>
      <c r="BO234" s="24">
        <v>1.18675E-2</v>
      </c>
      <c r="BP234" s="24">
        <v>1.8636300000000001E-2</v>
      </c>
      <c r="BQ234" s="24">
        <v>0.123518</v>
      </c>
      <c r="BR234" s="24">
        <v>0.1082193</v>
      </c>
      <c r="BS234" s="24">
        <v>1.49225E-2</v>
      </c>
      <c r="BT234" s="24">
        <v>-7.9958199999999993E-2</v>
      </c>
      <c r="BU234" s="24">
        <v>-0.1610057</v>
      </c>
      <c r="BV234" s="24">
        <v>-0.21438370000000001</v>
      </c>
      <c r="BW234" s="24">
        <v>-0.16250039999999999</v>
      </c>
      <c r="BX234" s="24">
        <v>-0.10583430000000001</v>
      </c>
      <c r="BY234" s="24">
        <v>-0.1952612</v>
      </c>
      <c r="BZ234" s="24">
        <v>-0.15038380000000001</v>
      </c>
      <c r="CA234" s="24">
        <v>-0.15255859999999999</v>
      </c>
      <c r="CB234" s="24">
        <v>-0.1712098</v>
      </c>
      <c r="CC234" s="24">
        <v>-0.1100665</v>
      </c>
      <c r="CD234" s="24">
        <v>-5.0080399999999997E-2</v>
      </c>
      <c r="CE234" s="24">
        <v>-6.3323500000000005E-2</v>
      </c>
      <c r="CF234" s="24">
        <v>-4.7407900000000003E-2</v>
      </c>
      <c r="CG234" s="24">
        <v>-7.3966000000000004E-2</v>
      </c>
      <c r="CH234" s="24">
        <v>-3.7331700000000002E-2</v>
      </c>
      <c r="CI234" s="24">
        <v>-7.1192E-3</v>
      </c>
      <c r="CJ234" s="24">
        <v>2.6064299999999999E-2</v>
      </c>
      <c r="CK234" s="24">
        <v>-6.3144999999999998E-3</v>
      </c>
      <c r="CL234" s="24">
        <v>3.07762E-2</v>
      </c>
      <c r="CM234" s="24">
        <v>4.1542500000000003E-2</v>
      </c>
      <c r="CN234" s="24">
        <v>5.8289599999999997E-2</v>
      </c>
      <c r="CO234" s="24">
        <v>0.15836040000000001</v>
      </c>
      <c r="CP234" s="24">
        <v>0.1403771</v>
      </c>
      <c r="CQ234" s="24">
        <v>4.6046499999999997E-2</v>
      </c>
      <c r="CR234" s="24">
        <v>-1.8020899999999999E-2</v>
      </c>
      <c r="CS234" s="24">
        <v>-9.6361799999999997E-2</v>
      </c>
      <c r="CT234" s="24">
        <v>-0.14821139999999999</v>
      </c>
      <c r="CU234" s="24">
        <v>-0.1156567</v>
      </c>
      <c r="CV234" s="24">
        <v>-7.5661800000000001E-2</v>
      </c>
      <c r="CW234" s="24">
        <v>-0.15691459999999999</v>
      </c>
      <c r="CX234" s="24">
        <v>-0.10827299999999999</v>
      </c>
      <c r="CY234" s="24">
        <v>-0.1014607</v>
      </c>
      <c r="CZ234" s="24">
        <v>-0.1234217</v>
      </c>
      <c r="DA234" s="24">
        <v>-6.7809099999999997E-2</v>
      </c>
      <c r="DB234" s="24">
        <v>-1.0832400000000001E-2</v>
      </c>
      <c r="DC234" s="24">
        <v>-3.0769399999999999E-2</v>
      </c>
      <c r="DD234" s="24">
        <v>-1.6677999999999998E-2</v>
      </c>
      <c r="DE234" s="24">
        <v>-3.7490799999999998E-2</v>
      </c>
      <c r="DF234" s="24">
        <v>8.7200000000000003E-3</v>
      </c>
      <c r="DG234" s="24">
        <v>3.0450000000000001E-2</v>
      </c>
      <c r="DH234" s="24">
        <v>5.2812900000000003E-2</v>
      </c>
      <c r="DI234" s="24">
        <v>3.03013E-2</v>
      </c>
      <c r="DJ234" s="24">
        <v>6.2733200000000003E-2</v>
      </c>
      <c r="DK234" s="24">
        <v>7.1217600000000006E-2</v>
      </c>
      <c r="DL234" s="24">
        <v>9.7943000000000002E-2</v>
      </c>
      <c r="DM234" s="24">
        <v>0.19320290000000001</v>
      </c>
      <c r="DN234" s="24">
        <v>0.17253489999999999</v>
      </c>
      <c r="DO234" s="24">
        <v>7.7170500000000003E-2</v>
      </c>
      <c r="DP234" s="24">
        <v>4.3916499999999997E-2</v>
      </c>
      <c r="DQ234" s="24">
        <v>-3.1717799999999997E-2</v>
      </c>
      <c r="DR234" s="24">
        <v>-8.2039000000000001E-2</v>
      </c>
      <c r="DS234" s="24">
        <v>-6.8813100000000002E-2</v>
      </c>
      <c r="DT234" s="24">
        <v>-4.54892E-2</v>
      </c>
      <c r="DU234" s="24">
        <v>-0.11856800000000001</v>
      </c>
      <c r="DV234" s="24">
        <v>-6.6162299999999993E-2</v>
      </c>
      <c r="DW234" s="24">
        <v>-2.76835E-2</v>
      </c>
      <c r="DX234" s="24">
        <v>-5.4423399999999997E-2</v>
      </c>
      <c r="DY234" s="24">
        <v>-6.7961999999999996E-3</v>
      </c>
      <c r="DZ234" s="24">
        <v>4.5835399999999998E-2</v>
      </c>
      <c r="EA234" s="24">
        <v>1.6233500000000001E-2</v>
      </c>
      <c r="EB234" s="24">
        <v>2.76911E-2</v>
      </c>
      <c r="EC234" s="24">
        <v>1.5173600000000001E-2</v>
      </c>
      <c r="ED234" s="24">
        <v>7.5211399999999998E-2</v>
      </c>
      <c r="EE234" s="24">
        <v>8.4693900000000003E-2</v>
      </c>
      <c r="EF234" s="24">
        <v>9.1433700000000007E-2</v>
      </c>
      <c r="EG234" s="24">
        <v>8.3168800000000001E-2</v>
      </c>
      <c r="EH234" s="24">
        <v>0.1088739</v>
      </c>
      <c r="EI234" s="24">
        <v>0.1140637</v>
      </c>
      <c r="EJ234" s="24">
        <v>0.15519620000000001</v>
      </c>
      <c r="EK234" s="24">
        <v>0.2435098</v>
      </c>
      <c r="EL234" s="24">
        <v>0.21896560000000001</v>
      </c>
      <c r="EM234" s="24">
        <v>0.12210849999999999</v>
      </c>
      <c r="EN234" s="24">
        <v>0.1333442</v>
      </c>
      <c r="EO234" s="24">
        <v>6.1617900000000003E-2</v>
      </c>
      <c r="EP234" s="24">
        <v>1.3503299999999999E-2</v>
      </c>
      <c r="EQ234" s="24">
        <v>-1.1783E-3</v>
      </c>
      <c r="ER234" s="24">
        <v>-1.9247999999999999E-3</v>
      </c>
      <c r="ES234" s="24">
        <v>-6.32017E-2</v>
      </c>
      <c r="ET234" s="24">
        <v>-5.3610000000000003E-3</v>
      </c>
      <c r="EU234" s="24">
        <v>64.637929999999997</v>
      </c>
      <c r="EV234" s="24">
        <v>63.896549999999998</v>
      </c>
      <c r="EW234" s="24">
        <v>62.551720000000003</v>
      </c>
      <c r="EX234" s="24">
        <v>63.034480000000002</v>
      </c>
      <c r="EY234" s="24">
        <v>65.68965</v>
      </c>
      <c r="EZ234" s="24">
        <v>67.172420000000002</v>
      </c>
      <c r="FA234" s="24">
        <v>67.827579999999998</v>
      </c>
      <c r="FB234" s="24">
        <v>73.344830000000002</v>
      </c>
      <c r="FC234" s="24">
        <v>80.293109999999999</v>
      </c>
      <c r="FD234" s="24">
        <v>86.18965</v>
      </c>
      <c r="FE234" s="24">
        <v>90.81035</v>
      </c>
      <c r="FF234" s="24">
        <v>92.620689999999996</v>
      </c>
      <c r="FG234" s="24">
        <v>94.206890000000001</v>
      </c>
      <c r="FH234" s="24">
        <v>94.034480000000002</v>
      </c>
      <c r="FI234" s="24">
        <v>94.086200000000005</v>
      </c>
      <c r="FJ234" s="24">
        <v>93.068960000000004</v>
      </c>
      <c r="FK234" s="24">
        <v>91.362070000000003</v>
      </c>
      <c r="FL234" s="24">
        <v>85.758619999999993</v>
      </c>
      <c r="FM234" s="24">
        <v>82.396550000000005</v>
      </c>
      <c r="FN234" s="24">
        <v>78.827579999999998</v>
      </c>
      <c r="FO234" s="24">
        <v>76.241380000000007</v>
      </c>
      <c r="FP234" s="24">
        <v>75.068960000000004</v>
      </c>
      <c r="FQ234" s="24">
        <v>72.293109999999999</v>
      </c>
      <c r="FR234" s="24">
        <v>69.534480000000002</v>
      </c>
      <c r="FS234" s="24">
        <v>1.089046</v>
      </c>
      <c r="FT234" s="24">
        <v>3.8330000000000003E-2</v>
      </c>
      <c r="FU234" s="24">
        <v>9.2660699999999999E-2</v>
      </c>
    </row>
    <row r="235" spans="1:177" x14ac:dyDescent="0.2">
      <c r="A235" s="14" t="s">
        <v>228</v>
      </c>
      <c r="B235" s="14" t="s">
        <v>199</v>
      </c>
      <c r="C235" s="14" t="s">
        <v>224</v>
      </c>
      <c r="D235" s="36" t="s">
        <v>257</v>
      </c>
      <c r="E235" s="25" t="s">
        <v>221</v>
      </c>
      <c r="F235" s="25">
        <v>303</v>
      </c>
      <c r="G235" s="24">
        <v>0.59025190000000005</v>
      </c>
      <c r="H235" s="24">
        <v>0.5877424</v>
      </c>
      <c r="I235" s="24">
        <v>0.49288969999999999</v>
      </c>
      <c r="J235" s="24">
        <v>0.4570726</v>
      </c>
      <c r="K235" s="24">
        <v>0.47745090000000001</v>
      </c>
      <c r="L235" s="24">
        <v>0.52360980000000001</v>
      </c>
      <c r="M235" s="24">
        <v>0.69317700000000004</v>
      </c>
      <c r="N235" s="24">
        <v>0.58856379999999997</v>
      </c>
      <c r="O235" s="24">
        <v>0.59441259999999996</v>
      </c>
      <c r="P235" s="24">
        <v>0.63596090000000005</v>
      </c>
      <c r="Q235" s="24">
        <v>0.55375980000000002</v>
      </c>
      <c r="R235" s="24">
        <v>0.59143509999999999</v>
      </c>
      <c r="S235" s="24">
        <v>0.66288009999999997</v>
      </c>
      <c r="T235" s="24">
        <v>0.63182769999999999</v>
      </c>
      <c r="U235" s="24">
        <v>0.65979379999999999</v>
      </c>
      <c r="V235" s="24">
        <v>0.79771510000000001</v>
      </c>
      <c r="W235" s="24">
        <v>0.75834610000000002</v>
      </c>
      <c r="X235" s="24">
        <v>0.94417340000000005</v>
      </c>
      <c r="Y235" s="24">
        <v>1.157745</v>
      </c>
      <c r="Z235" s="24">
        <v>1.3118939999999999</v>
      </c>
      <c r="AA235" s="24">
        <v>1.2047810000000001</v>
      </c>
      <c r="AB235" s="24">
        <v>1.09134</v>
      </c>
      <c r="AC235" s="24">
        <v>0.90395409999999998</v>
      </c>
      <c r="AD235" s="24">
        <v>0.78071190000000001</v>
      </c>
      <c r="AE235" s="24">
        <v>-7.1137300000000001E-2</v>
      </c>
      <c r="AF235" s="24">
        <v>-7.0319800000000002E-2</v>
      </c>
      <c r="AG235" s="24">
        <v>-0.1028327</v>
      </c>
      <c r="AH235" s="24">
        <v>-8.7883799999999998E-2</v>
      </c>
      <c r="AI235" s="24">
        <v>-9.16709E-2</v>
      </c>
      <c r="AJ235" s="24">
        <v>-8.8657200000000005E-2</v>
      </c>
      <c r="AK235" s="24">
        <v>-9.4886100000000001E-2</v>
      </c>
      <c r="AL235" s="24">
        <v>-8.5809800000000006E-2</v>
      </c>
      <c r="AM235" s="24">
        <v>-5.0029999999999996E-4</v>
      </c>
      <c r="AN235" s="24">
        <v>-1.4965300000000001E-2</v>
      </c>
      <c r="AO235" s="24">
        <v>-9.8902999999999994E-3</v>
      </c>
      <c r="AP235" s="24">
        <v>-6.07585E-2</v>
      </c>
      <c r="AQ235" s="24">
        <v>-9.27925E-2</v>
      </c>
      <c r="AR235" s="24">
        <v>-0.10605349999999999</v>
      </c>
      <c r="AS235" s="24">
        <v>-9.0310399999999999E-2</v>
      </c>
      <c r="AT235" s="24">
        <v>-6.8433099999999997E-2</v>
      </c>
      <c r="AU235" s="24">
        <v>-6.7316200000000007E-2</v>
      </c>
      <c r="AV235" s="24">
        <v>-6.3380800000000001E-2</v>
      </c>
      <c r="AW235" s="24">
        <v>-1.28275E-2</v>
      </c>
      <c r="AX235" s="24">
        <v>-5.7179199999999999E-2</v>
      </c>
      <c r="AY235" s="24">
        <v>-0.1464937</v>
      </c>
      <c r="AZ235" s="24">
        <v>-0.14167730000000001</v>
      </c>
      <c r="BA235" s="24">
        <v>-0.13229199999999999</v>
      </c>
      <c r="BB235" s="24">
        <v>-8.0509499999999998E-2</v>
      </c>
      <c r="BC235" s="24">
        <v>-3.9299199999999999E-2</v>
      </c>
      <c r="BD235" s="24">
        <v>-3.70167E-2</v>
      </c>
      <c r="BE235" s="24">
        <v>-7.2055499999999995E-2</v>
      </c>
      <c r="BF235" s="24">
        <v>-5.3747499999999997E-2</v>
      </c>
      <c r="BG235" s="24">
        <v>-5.3120100000000003E-2</v>
      </c>
      <c r="BH235" s="24">
        <v>-3.8671400000000002E-2</v>
      </c>
      <c r="BI235" s="24">
        <v>-5.1481600000000002E-2</v>
      </c>
      <c r="BJ235" s="24">
        <v>-4.5966800000000002E-2</v>
      </c>
      <c r="BK235" s="24">
        <v>4.5283499999999997E-2</v>
      </c>
      <c r="BL235" s="24">
        <v>3.4561799999999997E-2</v>
      </c>
      <c r="BM235" s="24">
        <v>2.8429400000000001E-2</v>
      </c>
      <c r="BN235" s="24">
        <v>-2.1536400000000001E-2</v>
      </c>
      <c r="BO235" s="24">
        <v>-5.3039700000000002E-2</v>
      </c>
      <c r="BP235" s="24">
        <v>-6.6949300000000003E-2</v>
      </c>
      <c r="BQ235" s="24">
        <v>-4.5032999999999997E-2</v>
      </c>
      <c r="BR235" s="24">
        <v>-2.6874599999999998E-2</v>
      </c>
      <c r="BS235" s="24">
        <v>-2.2900199999999999E-2</v>
      </c>
      <c r="BT235" s="24">
        <v>-1.97529E-2</v>
      </c>
      <c r="BU235" s="24">
        <v>3.6490500000000002E-2</v>
      </c>
      <c r="BV235" s="24">
        <v>7.3470000000000002E-4</v>
      </c>
      <c r="BW235" s="24">
        <v>-9.5569600000000005E-2</v>
      </c>
      <c r="BX235" s="24">
        <v>-7.7240600000000006E-2</v>
      </c>
      <c r="BY235" s="24">
        <v>-7.1140900000000007E-2</v>
      </c>
      <c r="BZ235" s="24">
        <v>-3.0140900000000002E-2</v>
      </c>
      <c r="CA235" s="24">
        <v>-1.7248200000000002E-2</v>
      </c>
      <c r="CB235" s="24">
        <v>-1.3951099999999999E-2</v>
      </c>
      <c r="CC235" s="24">
        <v>-5.0739300000000001E-2</v>
      </c>
      <c r="CD235" s="24">
        <v>-3.01049E-2</v>
      </c>
      <c r="CE235" s="24">
        <v>-2.6419999999999999E-2</v>
      </c>
      <c r="CF235" s="24">
        <v>-4.0514000000000001E-3</v>
      </c>
      <c r="CG235" s="24">
        <v>-2.1419799999999999E-2</v>
      </c>
      <c r="CH235" s="24">
        <v>-1.8371700000000001E-2</v>
      </c>
      <c r="CI235" s="24">
        <v>7.6993199999999998E-2</v>
      </c>
      <c r="CJ235" s="24">
        <v>6.88642E-2</v>
      </c>
      <c r="CK235" s="24">
        <v>5.4969400000000002E-2</v>
      </c>
      <c r="CL235" s="24">
        <v>5.6286000000000001E-3</v>
      </c>
      <c r="CM235" s="24">
        <v>-2.5506999999999998E-2</v>
      </c>
      <c r="CN235" s="24">
        <v>-3.9865900000000003E-2</v>
      </c>
      <c r="CO235" s="24">
        <v>-1.3674E-2</v>
      </c>
      <c r="CP235" s="24">
        <v>1.9086999999999999E-3</v>
      </c>
      <c r="CQ235" s="24">
        <v>7.8622999999999992E-3</v>
      </c>
      <c r="CR235" s="24">
        <v>1.0463699999999999E-2</v>
      </c>
      <c r="CS235" s="24">
        <v>7.0648100000000005E-2</v>
      </c>
      <c r="CT235" s="24">
        <v>4.0845800000000002E-2</v>
      </c>
      <c r="CU235" s="24">
        <v>-6.0299800000000001E-2</v>
      </c>
      <c r="CV235" s="24">
        <v>-3.2612000000000002E-2</v>
      </c>
      <c r="CW235" s="24">
        <v>-2.8787799999999999E-2</v>
      </c>
      <c r="CX235" s="24">
        <v>4.7441999999999996E-3</v>
      </c>
      <c r="CY235" s="24">
        <v>4.8028999999999997E-3</v>
      </c>
      <c r="CZ235" s="24">
        <v>9.1144999999999993E-3</v>
      </c>
      <c r="DA235" s="24">
        <v>-2.94232E-2</v>
      </c>
      <c r="DB235" s="24">
        <v>-6.4622000000000004E-3</v>
      </c>
      <c r="DC235" s="24">
        <v>2.8009999999999998E-4</v>
      </c>
      <c r="DD235" s="24">
        <v>3.0568499999999998E-2</v>
      </c>
      <c r="DE235" s="24">
        <v>8.6420999999999998E-3</v>
      </c>
      <c r="DF235" s="24">
        <v>9.2233999999999997E-3</v>
      </c>
      <c r="DG235" s="24">
        <v>0.10870299999999999</v>
      </c>
      <c r="DH235" s="24">
        <v>0.10316649999999999</v>
      </c>
      <c r="DI235" s="24">
        <v>8.1509499999999999E-2</v>
      </c>
      <c r="DJ235" s="24">
        <v>3.2793700000000002E-2</v>
      </c>
      <c r="DK235" s="24">
        <v>2.0255999999999998E-3</v>
      </c>
      <c r="DL235" s="24">
        <v>-1.2782399999999999E-2</v>
      </c>
      <c r="DM235" s="24">
        <v>1.7684999999999999E-2</v>
      </c>
      <c r="DN235" s="24">
        <v>3.0691900000000001E-2</v>
      </c>
      <c r="DO235" s="24">
        <v>3.8624699999999998E-2</v>
      </c>
      <c r="DP235" s="24">
        <v>4.0680300000000003E-2</v>
      </c>
      <c r="DQ235" s="24">
        <v>0.1048056</v>
      </c>
      <c r="DR235" s="24">
        <v>8.0956799999999995E-2</v>
      </c>
      <c r="DS235" s="24">
        <v>-2.5029900000000001E-2</v>
      </c>
      <c r="DT235" s="24">
        <v>1.20167E-2</v>
      </c>
      <c r="DU235" s="24">
        <v>1.3565300000000001E-2</v>
      </c>
      <c r="DV235" s="24">
        <v>3.9629400000000002E-2</v>
      </c>
      <c r="DW235" s="24">
        <v>3.6641E-2</v>
      </c>
      <c r="DX235" s="24">
        <v>4.24176E-2</v>
      </c>
      <c r="DY235" s="24">
        <v>1.354E-3</v>
      </c>
      <c r="DZ235" s="24">
        <v>2.76741E-2</v>
      </c>
      <c r="EA235" s="24">
        <v>3.8830799999999999E-2</v>
      </c>
      <c r="EB235" s="24">
        <v>8.0554299999999995E-2</v>
      </c>
      <c r="EC235" s="24">
        <v>5.2046599999999998E-2</v>
      </c>
      <c r="ED235" s="24">
        <v>4.9066400000000003E-2</v>
      </c>
      <c r="EE235" s="24">
        <v>0.15448680000000001</v>
      </c>
      <c r="EF235" s="24">
        <v>0.15269360000000001</v>
      </c>
      <c r="EG235" s="24">
        <v>0.1198292</v>
      </c>
      <c r="EH235" s="24">
        <v>7.2015800000000005E-2</v>
      </c>
      <c r="EI235" s="24">
        <v>4.17784E-2</v>
      </c>
      <c r="EJ235" s="24">
        <v>2.6321799999999999E-2</v>
      </c>
      <c r="EK235" s="24">
        <v>6.2962500000000005E-2</v>
      </c>
      <c r="EL235" s="24">
        <v>7.2250400000000006E-2</v>
      </c>
      <c r="EM235" s="24">
        <v>8.3040799999999998E-2</v>
      </c>
      <c r="EN235" s="24">
        <v>8.4308300000000003E-2</v>
      </c>
      <c r="EO235" s="24">
        <v>0.1541237</v>
      </c>
      <c r="EP235" s="24">
        <v>0.13887070000000001</v>
      </c>
      <c r="EQ235" s="24">
        <v>2.5894199999999999E-2</v>
      </c>
      <c r="ER235" s="24">
        <v>7.6453400000000005E-2</v>
      </c>
      <c r="ES235" s="24">
        <v>7.4716400000000002E-2</v>
      </c>
      <c r="ET235" s="24">
        <v>8.9997999999999995E-2</v>
      </c>
      <c r="EU235" s="24">
        <v>62.225810000000003</v>
      </c>
      <c r="EV235" s="24">
        <v>60.838709999999999</v>
      </c>
      <c r="EW235" s="24">
        <v>60.790320000000001</v>
      </c>
      <c r="EX235" s="24">
        <v>61.177419999999998</v>
      </c>
      <c r="EY235" s="24">
        <v>62.483870000000003</v>
      </c>
      <c r="EZ235" s="24">
        <v>64.967740000000006</v>
      </c>
      <c r="FA235" s="24">
        <v>63.24194</v>
      </c>
      <c r="FB235" s="24">
        <v>67.919359999999998</v>
      </c>
      <c r="FC235" s="24">
        <v>75.5</v>
      </c>
      <c r="FD235" s="24">
        <v>82.322580000000002</v>
      </c>
      <c r="FE235" s="24">
        <v>89.887100000000004</v>
      </c>
      <c r="FF235" s="24">
        <v>91.274190000000004</v>
      </c>
      <c r="FG235" s="24">
        <v>92.677419999999998</v>
      </c>
      <c r="FH235" s="24">
        <v>92.693550000000002</v>
      </c>
      <c r="FI235" s="24">
        <v>91.919359999999998</v>
      </c>
      <c r="FJ235" s="24">
        <v>91.74194</v>
      </c>
      <c r="FK235" s="24">
        <v>89.435490000000001</v>
      </c>
      <c r="FL235" s="24">
        <v>83.838710000000006</v>
      </c>
      <c r="FM235" s="24">
        <v>80.677419999999998</v>
      </c>
      <c r="FN235" s="24">
        <v>78.177419999999998</v>
      </c>
      <c r="FO235" s="24">
        <v>76.74194</v>
      </c>
      <c r="FP235" s="24">
        <v>73.790319999999994</v>
      </c>
      <c r="FQ235" s="24">
        <v>71.677419999999998</v>
      </c>
      <c r="FR235" s="24">
        <v>67.935490000000001</v>
      </c>
      <c r="FS235" s="24">
        <v>0.68571510000000002</v>
      </c>
      <c r="FT235" s="24">
        <v>3.43047E-2</v>
      </c>
      <c r="FU235" s="24">
        <v>4.1796E-2</v>
      </c>
    </row>
    <row r="236" spans="1:177" x14ac:dyDescent="0.2">
      <c r="A236" s="14" t="s">
        <v>228</v>
      </c>
      <c r="B236" s="14" t="s">
        <v>199</v>
      </c>
      <c r="C236" s="14" t="s">
        <v>224</v>
      </c>
      <c r="D236" s="36" t="s">
        <v>258</v>
      </c>
      <c r="E236" s="25" t="s">
        <v>219</v>
      </c>
      <c r="F236" s="25">
        <v>653</v>
      </c>
      <c r="G236" s="24">
        <v>0.91834300000000002</v>
      </c>
      <c r="H236" s="24">
        <v>0.75987979999999999</v>
      </c>
      <c r="I236" s="24">
        <v>0.7397203</v>
      </c>
      <c r="J236" s="24">
        <v>0.69506939999999995</v>
      </c>
      <c r="K236" s="24">
        <v>0.68967540000000005</v>
      </c>
      <c r="L236" s="24">
        <v>0.69825510000000002</v>
      </c>
      <c r="M236" s="24">
        <v>0.65979779999999999</v>
      </c>
      <c r="N236" s="24">
        <v>0.73616079999999995</v>
      </c>
      <c r="O236" s="24">
        <v>0.58897750000000004</v>
      </c>
      <c r="P236" s="24">
        <v>0.60611309999999996</v>
      </c>
      <c r="Q236" s="24">
        <v>0.59591369999999999</v>
      </c>
      <c r="R236" s="24">
        <v>0.60259039999999997</v>
      </c>
      <c r="S236" s="24">
        <v>0.61063869999999998</v>
      </c>
      <c r="T236" s="24">
        <v>0.69773569999999996</v>
      </c>
      <c r="U236" s="24">
        <v>0.80607019999999996</v>
      </c>
      <c r="V236" s="24">
        <v>0.97843309999999994</v>
      </c>
      <c r="W236" s="24">
        <v>1.14713</v>
      </c>
      <c r="X236" s="24">
        <v>1.2595879999999999</v>
      </c>
      <c r="Y236" s="24">
        <v>1.6314070000000001</v>
      </c>
      <c r="Z236" s="24">
        <v>1.976969</v>
      </c>
      <c r="AA236" s="24">
        <v>1.6689799999999999</v>
      </c>
      <c r="AB236" s="24">
        <v>1.4823820000000001</v>
      </c>
      <c r="AC236" s="24">
        <v>1.1799189999999999</v>
      </c>
      <c r="AD236" s="24">
        <v>0.90473230000000004</v>
      </c>
      <c r="AE236" s="24">
        <v>-0.14041870000000001</v>
      </c>
      <c r="AF236" s="24">
        <v>-0.15712609999999999</v>
      </c>
      <c r="AG236" s="24">
        <v>-0.1182226</v>
      </c>
      <c r="AH236" s="24">
        <v>-0.13808100000000001</v>
      </c>
      <c r="AI236" s="24">
        <v>-0.13536219999999999</v>
      </c>
      <c r="AJ236" s="24">
        <v>-0.12650910000000001</v>
      </c>
      <c r="AK236" s="24">
        <v>-0.12556030000000001</v>
      </c>
      <c r="AL236" s="24">
        <v>-5.5244799999999997E-2</v>
      </c>
      <c r="AM236" s="24">
        <v>-9.5419299999999999E-2</v>
      </c>
      <c r="AN236" s="24">
        <v>-5.3677900000000001E-2</v>
      </c>
      <c r="AO236" s="24">
        <v>-3.34589E-2</v>
      </c>
      <c r="AP236" s="24">
        <v>-4.7857000000000004E-3</v>
      </c>
      <c r="AQ236" s="24">
        <v>6.3441000000000001E-3</v>
      </c>
      <c r="AR236" s="24">
        <v>-1.13861E-2</v>
      </c>
      <c r="AS236" s="24">
        <v>1.8742200000000001E-2</v>
      </c>
      <c r="AT236" s="24">
        <v>3.6517099999999997E-2</v>
      </c>
      <c r="AU236" s="24">
        <v>4.1841700000000003E-2</v>
      </c>
      <c r="AV236" s="24">
        <v>-1.2265699999999999E-2</v>
      </c>
      <c r="AW236" s="24">
        <v>-3.03241E-2</v>
      </c>
      <c r="AX236" s="24">
        <v>5.0228E-3</v>
      </c>
      <c r="AY236" s="24">
        <v>4.8720000000000002E-4</v>
      </c>
      <c r="AZ236" s="24">
        <v>-1.8353600000000001E-2</v>
      </c>
      <c r="BA236" s="24">
        <v>1.8804E-3</v>
      </c>
      <c r="BB236" s="24">
        <v>-4.66472E-2</v>
      </c>
      <c r="BC236" s="24">
        <v>-9.7496100000000002E-2</v>
      </c>
      <c r="BD236" s="24">
        <v>-0.11248379999999999</v>
      </c>
      <c r="BE236" s="24">
        <v>-7.8081399999999995E-2</v>
      </c>
      <c r="BF236" s="24">
        <v>-0.10037740000000001</v>
      </c>
      <c r="BG236" s="24">
        <v>-0.1004167</v>
      </c>
      <c r="BH236" s="24">
        <v>-9.4547900000000004E-2</v>
      </c>
      <c r="BI236" s="24">
        <v>-9.3707600000000002E-2</v>
      </c>
      <c r="BJ236" s="24">
        <v>-2.0607E-2</v>
      </c>
      <c r="BK236" s="24">
        <v>-5.8357800000000001E-2</v>
      </c>
      <c r="BL236" s="24">
        <v>-1.7433899999999999E-2</v>
      </c>
      <c r="BM236" s="24">
        <v>6.0828000000000002E-3</v>
      </c>
      <c r="BN236" s="24">
        <v>3.5742799999999998E-2</v>
      </c>
      <c r="BO236" s="24">
        <v>4.9384499999999998E-2</v>
      </c>
      <c r="BP236" s="24">
        <v>3.7197800000000003E-2</v>
      </c>
      <c r="BQ236" s="24">
        <v>7.0008100000000004E-2</v>
      </c>
      <c r="BR236" s="24">
        <v>8.8983699999999999E-2</v>
      </c>
      <c r="BS236" s="24">
        <v>9.6957000000000002E-2</v>
      </c>
      <c r="BT236" s="24">
        <v>4.8566699999999997E-2</v>
      </c>
      <c r="BU236" s="24">
        <v>3.3455800000000001E-2</v>
      </c>
      <c r="BV236" s="24">
        <v>6.4071900000000001E-2</v>
      </c>
      <c r="BW236" s="24">
        <v>5.6642600000000001E-2</v>
      </c>
      <c r="BX236" s="24">
        <v>3.5319099999999999E-2</v>
      </c>
      <c r="BY236" s="24">
        <v>5.1006200000000002E-2</v>
      </c>
      <c r="BZ236" s="24">
        <v>-9.3079999999999997E-4</v>
      </c>
      <c r="CA236" s="24">
        <v>-6.7768099999999998E-2</v>
      </c>
      <c r="CB236" s="24">
        <v>-8.1564700000000004E-2</v>
      </c>
      <c r="CC236" s="24">
        <v>-5.0279699999999997E-2</v>
      </c>
      <c r="CD236" s="24">
        <v>-7.4263899999999994E-2</v>
      </c>
      <c r="CE236" s="24">
        <v>-7.6213500000000003E-2</v>
      </c>
      <c r="CF236" s="24">
        <v>-7.2411600000000007E-2</v>
      </c>
      <c r="CG236" s="24">
        <v>-7.1646600000000005E-2</v>
      </c>
      <c r="CH236" s="24">
        <v>3.3830000000000002E-3</v>
      </c>
      <c r="CI236" s="24">
        <v>-3.2689200000000002E-2</v>
      </c>
      <c r="CJ236" s="24">
        <v>7.6686000000000002E-3</v>
      </c>
      <c r="CK236" s="24">
        <v>3.34693E-2</v>
      </c>
      <c r="CL236" s="24">
        <v>6.38127E-2</v>
      </c>
      <c r="CM236" s="24">
        <v>7.9194200000000006E-2</v>
      </c>
      <c r="CN236" s="24">
        <v>7.0846800000000001E-2</v>
      </c>
      <c r="CO236" s="24">
        <v>0.1055146</v>
      </c>
      <c r="CP236" s="24">
        <v>0.12532199999999999</v>
      </c>
      <c r="CQ236" s="24">
        <v>0.13512969999999999</v>
      </c>
      <c r="CR236" s="24">
        <v>9.0699000000000002E-2</v>
      </c>
      <c r="CS236" s="24">
        <v>7.7629600000000007E-2</v>
      </c>
      <c r="CT236" s="24">
        <v>0.10496900000000001</v>
      </c>
      <c r="CU236" s="24">
        <v>9.5535599999999998E-2</v>
      </c>
      <c r="CV236" s="24">
        <v>7.2492699999999993E-2</v>
      </c>
      <c r="CW236" s="24">
        <v>8.5030599999999998E-2</v>
      </c>
      <c r="CX236" s="24">
        <v>3.0732300000000001E-2</v>
      </c>
      <c r="CY236" s="24">
        <v>-3.80401E-2</v>
      </c>
      <c r="CZ236" s="24">
        <v>-5.0645500000000003E-2</v>
      </c>
      <c r="DA236" s="24">
        <v>-2.2478100000000001E-2</v>
      </c>
      <c r="DB236" s="24">
        <v>-4.8150499999999999E-2</v>
      </c>
      <c r="DC236" s="24">
        <v>-5.2010300000000002E-2</v>
      </c>
      <c r="DD236" s="24">
        <v>-5.0275300000000002E-2</v>
      </c>
      <c r="DE236" s="24">
        <v>-4.9585499999999998E-2</v>
      </c>
      <c r="DF236" s="24">
        <v>2.7373100000000001E-2</v>
      </c>
      <c r="DG236" s="24">
        <v>-7.0204999999999998E-3</v>
      </c>
      <c r="DH236" s="24">
        <v>3.2771099999999997E-2</v>
      </c>
      <c r="DI236" s="24">
        <v>6.0855699999999999E-2</v>
      </c>
      <c r="DJ236" s="24">
        <v>9.1882599999999995E-2</v>
      </c>
      <c r="DK236" s="24">
        <v>0.109004</v>
      </c>
      <c r="DL236" s="24">
        <v>0.1044958</v>
      </c>
      <c r="DM236" s="24">
        <v>0.14102120000000001</v>
      </c>
      <c r="DN236" s="24">
        <v>0.1616602</v>
      </c>
      <c r="DO236" s="24">
        <v>0.1733024</v>
      </c>
      <c r="DP236" s="24">
        <v>0.13283120000000001</v>
      </c>
      <c r="DQ236" s="24">
        <v>0.1218033</v>
      </c>
      <c r="DR236" s="24">
        <v>0.1458662</v>
      </c>
      <c r="DS236" s="24">
        <v>0.13442870000000001</v>
      </c>
      <c r="DT236" s="24">
        <v>0.10966629999999999</v>
      </c>
      <c r="DU236" s="24">
        <v>0.11905490000000001</v>
      </c>
      <c r="DV236" s="24">
        <v>6.2395300000000001E-2</v>
      </c>
      <c r="DW236" s="24">
        <v>4.8824999999999997E-3</v>
      </c>
      <c r="DX236" s="24">
        <v>-6.0032000000000002E-3</v>
      </c>
      <c r="DY236" s="24">
        <v>1.7663100000000001E-2</v>
      </c>
      <c r="DZ236" s="24">
        <v>-1.0446799999999999E-2</v>
      </c>
      <c r="EA236" s="24">
        <v>-1.7064699999999999E-2</v>
      </c>
      <c r="EB236" s="24">
        <v>-1.83141E-2</v>
      </c>
      <c r="EC236" s="24">
        <v>-1.77328E-2</v>
      </c>
      <c r="ED236" s="24">
        <v>6.2010900000000001E-2</v>
      </c>
      <c r="EE236" s="24">
        <v>3.0041000000000002E-2</v>
      </c>
      <c r="EF236" s="24">
        <v>6.9015099999999996E-2</v>
      </c>
      <c r="EG236" s="24">
        <v>0.1003975</v>
      </c>
      <c r="EH236" s="24">
        <v>0.132411</v>
      </c>
      <c r="EI236" s="24">
        <v>0.1520444</v>
      </c>
      <c r="EJ236" s="24">
        <v>0.15307970000000001</v>
      </c>
      <c r="EK236" s="24">
        <v>0.19228709999999999</v>
      </c>
      <c r="EL236" s="24">
        <v>0.21412690000000001</v>
      </c>
      <c r="EM236" s="24">
        <v>0.2284177</v>
      </c>
      <c r="EN236" s="24">
        <v>0.19366359999999999</v>
      </c>
      <c r="EO236" s="24">
        <v>0.1855832</v>
      </c>
      <c r="EP236" s="24">
        <v>0.20491519999999999</v>
      </c>
      <c r="EQ236" s="24">
        <v>0.19058410000000001</v>
      </c>
      <c r="ER236" s="24">
        <v>0.16333909999999999</v>
      </c>
      <c r="ES236" s="24">
        <v>0.16818069999999999</v>
      </c>
      <c r="ET236" s="24">
        <v>0.10811170000000001</v>
      </c>
      <c r="EU236" s="24">
        <v>61.622219999999999</v>
      </c>
      <c r="EV236" s="24">
        <v>60.2</v>
      </c>
      <c r="EW236" s="24">
        <v>59.666670000000003</v>
      </c>
      <c r="EX236" s="24">
        <v>59.711109999999998</v>
      </c>
      <c r="EY236" s="24">
        <v>60.244450000000001</v>
      </c>
      <c r="EZ236" s="24">
        <v>60.622219999999999</v>
      </c>
      <c r="FA236" s="24">
        <v>60.511110000000002</v>
      </c>
      <c r="FB236" s="24">
        <v>59.4</v>
      </c>
      <c r="FC236" s="24">
        <v>64.333340000000007</v>
      </c>
      <c r="FD236" s="24">
        <v>73.866669999999999</v>
      </c>
      <c r="FE236" s="24">
        <v>81.44444</v>
      </c>
      <c r="FF236" s="24">
        <v>87.511110000000002</v>
      </c>
      <c r="FG236" s="24">
        <v>90.488889999999998</v>
      </c>
      <c r="FH236" s="24">
        <v>91.666659999999993</v>
      </c>
      <c r="FI236" s="24">
        <v>92.244450000000001</v>
      </c>
      <c r="FJ236" s="24">
        <v>92.644450000000006</v>
      </c>
      <c r="FK236" s="24">
        <v>90.822220000000002</v>
      </c>
      <c r="FL236" s="24">
        <v>89.688890000000001</v>
      </c>
      <c r="FM236" s="24">
        <v>86.022220000000004</v>
      </c>
      <c r="FN236" s="24">
        <v>80.266670000000005</v>
      </c>
      <c r="FO236" s="24">
        <v>77</v>
      </c>
      <c r="FP236" s="24">
        <v>72.088890000000006</v>
      </c>
      <c r="FQ236" s="24">
        <v>68.599999999999994</v>
      </c>
      <c r="FR236" s="24">
        <v>66.866669999999999</v>
      </c>
      <c r="FS236" s="24">
        <v>0.88808310000000001</v>
      </c>
      <c r="FT236" s="24">
        <v>3.8158200000000003E-2</v>
      </c>
      <c r="FU236" s="24">
        <v>6.3860200000000006E-2</v>
      </c>
    </row>
    <row r="237" spans="1:177" x14ac:dyDescent="0.2">
      <c r="A237" s="14" t="s">
        <v>228</v>
      </c>
      <c r="B237" s="14" t="s">
        <v>199</v>
      </c>
      <c r="C237" s="14" t="s">
        <v>224</v>
      </c>
      <c r="D237" s="36" t="s">
        <v>258</v>
      </c>
      <c r="E237" s="25" t="s">
        <v>220</v>
      </c>
      <c r="F237" s="25">
        <v>364</v>
      </c>
      <c r="G237" s="24">
        <v>1.04518</v>
      </c>
      <c r="H237" s="24">
        <v>0.9769137</v>
      </c>
      <c r="I237" s="24">
        <v>0.98528179999999999</v>
      </c>
      <c r="J237" s="24">
        <v>0.90792150000000005</v>
      </c>
      <c r="K237" s="24">
        <v>0.91945540000000003</v>
      </c>
      <c r="L237" s="24">
        <v>0.85658520000000005</v>
      </c>
      <c r="M237" s="24">
        <v>0.68539229999999995</v>
      </c>
      <c r="N237" s="24">
        <v>0.71156719999999996</v>
      </c>
      <c r="O237" s="24">
        <v>0.59187029999999996</v>
      </c>
      <c r="P237" s="24">
        <v>0.63736780000000004</v>
      </c>
      <c r="Q237" s="24">
        <v>0.54118500000000003</v>
      </c>
      <c r="R237" s="24">
        <v>0.56378850000000003</v>
      </c>
      <c r="S237" s="24">
        <v>0.52301500000000001</v>
      </c>
      <c r="T237" s="24">
        <v>0.53602729999999998</v>
      </c>
      <c r="U237" s="24">
        <v>0.6876196</v>
      </c>
      <c r="V237" s="24">
        <v>0.82115470000000002</v>
      </c>
      <c r="W237" s="24">
        <v>0.81147369999999996</v>
      </c>
      <c r="X237" s="24">
        <v>0.96899679999999999</v>
      </c>
      <c r="Y237" s="24">
        <v>1.5058050000000001</v>
      </c>
      <c r="Z237" s="24">
        <v>2.3444609999999999</v>
      </c>
      <c r="AA237" s="24">
        <v>1.986683</v>
      </c>
      <c r="AB237" s="24">
        <v>1.4945759999999999</v>
      </c>
      <c r="AC237" s="24">
        <v>1.1239950000000001</v>
      </c>
      <c r="AD237" s="24">
        <v>0.93449559999999998</v>
      </c>
      <c r="AE237" s="24">
        <v>-0.14123340000000001</v>
      </c>
      <c r="AF237" s="24">
        <v>-0.18523249999999999</v>
      </c>
      <c r="AG237" s="24">
        <v>-0.13174230000000001</v>
      </c>
      <c r="AH237" s="24">
        <v>-0.16729959999999999</v>
      </c>
      <c r="AI237" s="24">
        <v>-0.1240308</v>
      </c>
      <c r="AJ237" s="24">
        <v>-0.12430819999999999</v>
      </c>
      <c r="AK237" s="24">
        <v>-8.2081000000000001E-2</v>
      </c>
      <c r="AL237" s="24">
        <v>-2.0455600000000001E-2</v>
      </c>
      <c r="AM237" s="24">
        <v>-8.5007799999999994E-2</v>
      </c>
      <c r="AN237" s="24">
        <v>-5.8314699999999997E-2</v>
      </c>
      <c r="AO237" s="24">
        <v>-5.7607999999999999E-2</v>
      </c>
      <c r="AP237" s="24">
        <v>-2.2376900000000002E-2</v>
      </c>
      <c r="AQ237" s="24">
        <v>-2.4356599999999999E-2</v>
      </c>
      <c r="AR237" s="24">
        <v>-5.2187400000000002E-2</v>
      </c>
      <c r="AS237" s="24">
        <v>-6.4617099999999997E-2</v>
      </c>
      <c r="AT237" s="24">
        <v>-1.8664699999999999E-2</v>
      </c>
      <c r="AU237" s="24">
        <v>7.4076999999999997E-3</v>
      </c>
      <c r="AV237" s="24">
        <v>-7.4905799999999995E-2</v>
      </c>
      <c r="AW237" s="24">
        <v>-6.3424099999999997E-2</v>
      </c>
      <c r="AX237" s="24">
        <v>4.0136600000000001E-2</v>
      </c>
      <c r="AY237" s="24">
        <v>2.1832500000000001E-2</v>
      </c>
      <c r="AZ237" s="24">
        <v>7.1351000000000001E-3</v>
      </c>
      <c r="BA237" s="24">
        <v>2.3288300000000001E-2</v>
      </c>
      <c r="BB237" s="24">
        <v>-3.4185199999999999E-2</v>
      </c>
      <c r="BC237" s="24">
        <v>-8.4674200000000005E-2</v>
      </c>
      <c r="BD237" s="24">
        <v>-0.12448090000000001</v>
      </c>
      <c r="BE237" s="24">
        <v>-7.8179399999999996E-2</v>
      </c>
      <c r="BF237" s="24">
        <v>-0.1184273</v>
      </c>
      <c r="BG237" s="24">
        <v>-8.3031499999999994E-2</v>
      </c>
      <c r="BH237" s="24">
        <v>-8.8600399999999996E-2</v>
      </c>
      <c r="BI237" s="24">
        <v>-4.82596E-2</v>
      </c>
      <c r="BJ237" s="24">
        <v>1.67251E-2</v>
      </c>
      <c r="BK237" s="24">
        <v>-4.28102E-2</v>
      </c>
      <c r="BL237" s="24">
        <v>-1.19896E-2</v>
      </c>
      <c r="BM237" s="24">
        <v>-9.7137000000000005E-3</v>
      </c>
      <c r="BN237" s="24">
        <v>2.04738E-2</v>
      </c>
      <c r="BO237" s="24">
        <v>2.1758E-2</v>
      </c>
      <c r="BP237" s="24">
        <v>7.0470999999999997E-3</v>
      </c>
      <c r="BQ237" s="24">
        <v>5.4530000000000004E-3</v>
      </c>
      <c r="BR237" s="24">
        <v>5.09171E-2</v>
      </c>
      <c r="BS237" s="24">
        <v>8.4197999999999995E-2</v>
      </c>
      <c r="BT237" s="24">
        <v>1.6423900000000002E-2</v>
      </c>
      <c r="BU237" s="24">
        <v>3.1052300000000001E-2</v>
      </c>
      <c r="BV237" s="24">
        <v>0.1252704</v>
      </c>
      <c r="BW237" s="24">
        <v>9.9085999999999994E-2</v>
      </c>
      <c r="BX237" s="24">
        <v>6.8598199999999998E-2</v>
      </c>
      <c r="BY237" s="24">
        <v>8.0638500000000002E-2</v>
      </c>
      <c r="BZ237" s="24">
        <v>2.1027899999999999E-2</v>
      </c>
      <c r="CA237" s="24">
        <v>-4.55015E-2</v>
      </c>
      <c r="CB237" s="24">
        <v>-8.2404500000000006E-2</v>
      </c>
      <c r="CC237" s="24">
        <v>-4.1081800000000002E-2</v>
      </c>
      <c r="CD237" s="24">
        <v>-8.4578500000000001E-2</v>
      </c>
      <c r="CE237" s="24">
        <v>-5.4635499999999997E-2</v>
      </c>
      <c r="CF237" s="24">
        <v>-6.3869400000000007E-2</v>
      </c>
      <c r="CG237" s="24">
        <v>-2.48349E-2</v>
      </c>
      <c r="CH237" s="24">
        <v>4.2476300000000002E-2</v>
      </c>
      <c r="CI237" s="24">
        <v>-1.3584300000000001E-2</v>
      </c>
      <c r="CJ237" s="24">
        <v>2.0095100000000001E-2</v>
      </c>
      <c r="CK237" s="24">
        <v>2.3457700000000001E-2</v>
      </c>
      <c r="CL237" s="24">
        <v>5.0152099999999998E-2</v>
      </c>
      <c r="CM237" s="24">
        <v>5.3696800000000003E-2</v>
      </c>
      <c r="CN237" s="24">
        <v>4.8072700000000003E-2</v>
      </c>
      <c r="CO237" s="24">
        <v>5.3983299999999998E-2</v>
      </c>
      <c r="CP237" s="24">
        <v>9.9109299999999997E-2</v>
      </c>
      <c r="CQ237" s="24">
        <v>0.1373827</v>
      </c>
      <c r="CR237" s="24">
        <v>7.9678600000000002E-2</v>
      </c>
      <c r="CS237" s="24">
        <v>9.6486299999999997E-2</v>
      </c>
      <c r="CT237" s="24">
        <v>0.18423390000000001</v>
      </c>
      <c r="CU237" s="24">
        <v>0.15259159999999999</v>
      </c>
      <c r="CV237" s="24">
        <v>0.1111673</v>
      </c>
      <c r="CW237" s="24">
        <v>0.1203591</v>
      </c>
      <c r="CX237" s="24">
        <v>5.9268399999999999E-2</v>
      </c>
      <c r="CY237" s="24">
        <v>-6.3286999999999996E-3</v>
      </c>
      <c r="CZ237" s="24">
        <v>-4.0328099999999999E-2</v>
      </c>
      <c r="DA237" s="24">
        <v>-3.9842000000000002E-3</v>
      </c>
      <c r="DB237" s="24">
        <v>-5.0729700000000003E-2</v>
      </c>
      <c r="DC237" s="24">
        <v>-2.6239499999999999E-2</v>
      </c>
      <c r="DD237" s="24">
        <v>-3.9138300000000001E-2</v>
      </c>
      <c r="DE237" s="24">
        <v>-1.4103E-3</v>
      </c>
      <c r="DF237" s="24">
        <v>6.8227499999999996E-2</v>
      </c>
      <c r="DG237" s="24">
        <v>1.5641700000000001E-2</v>
      </c>
      <c r="DH237" s="24">
        <v>5.2179799999999998E-2</v>
      </c>
      <c r="DI237" s="24">
        <v>5.6629100000000002E-2</v>
      </c>
      <c r="DJ237" s="24">
        <v>7.9830399999999996E-2</v>
      </c>
      <c r="DK237" s="24">
        <v>8.5635699999999995E-2</v>
      </c>
      <c r="DL237" s="24">
        <v>8.9098300000000005E-2</v>
      </c>
      <c r="DM237" s="24">
        <v>0.1025136</v>
      </c>
      <c r="DN237" s="24">
        <v>0.1473014</v>
      </c>
      <c r="DO237" s="24">
        <v>0.1905675</v>
      </c>
      <c r="DP237" s="24">
        <v>0.14293320000000001</v>
      </c>
      <c r="DQ237" s="24">
        <v>0.16192039999999999</v>
      </c>
      <c r="DR237" s="24">
        <v>0.24319740000000001</v>
      </c>
      <c r="DS237" s="24">
        <v>0.20609710000000001</v>
      </c>
      <c r="DT237" s="24">
        <v>0.1537365</v>
      </c>
      <c r="DU237" s="24">
        <v>0.16007959999999999</v>
      </c>
      <c r="DV237" s="24">
        <v>9.7508800000000007E-2</v>
      </c>
      <c r="DW237" s="24">
        <v>5.0230400000000001E-2</v>
      </c>
      <c r="DX237" s="24">
        <v>2.0423500000000001E-2</v>
      </c>
      <c r="DY237" s="24">
        <v>4.9578799999999999E-2</v>
      </c>
      <c r="DZ237" s="24">
        <v>-1.8573999999999999E-3</v>
      </c>
      <c r="EA237" s="24">
        <v>1.47598E-2</v>
      </c>
      <c r="EB237" s="24">
        <v>-3.4305E-3</v>
      </c>
      <c r="EC237" s="24">
        <v>3.2411099999999998E-2</v>
      </c>
      <c r="ED237" s="24">
        <v>0.10540819999999999</v>
      </c>
      <c r="EE237" s="24">
        <v>5.7839300000000003E-2</v>
      </c>
      <c r="EF237" s="24">
        <v>9.8504900000000006E-2</v>
      </c>
      <c r="EG237" s="24">
        <v>0.1045234</v>
      </c>
      <c r="EH237" s="24">
        <v>0.1226812</v>
      </c>
      <c r="EI237" s="24">
        <v>0.13175029999999999</v>
      </c>
      <c r="EJ237" s="24">
        <v>0.14833279999999999</v>
      </c>
      <c r="EK237" s="24">
        <v>0.1725836</v>
      </c>
      <c r="EL237" s="24">
        <v>0.2168832</v>
      </c>
      <c r="EM237" s="24">
        <v>0.26735779999999998</v>
      </c>
      <c r="EN237" s="24">
        <v>0.2342629</v>
      </c>
      <c r="EO237" s="24">
        <v>0.25639669999999998</v>
      </c>
      <c r="EP237" s="24">
        <v>0.32833119999999999</v>
      </c>
      <c r="EQ237" s="24">
        <v>0.28335070000000001</v>
      </c>
      <c r="ER237" s="24">
        <v>0.21519949999999999</v>
      </c>
      <c r="ES237" s="24">
        <v>0.21742980000000001</v>
      </c>
      <c r="ET237" s="24">
        <v>0.15272189999999999</v>
      </c>
      <c r="EU237" s="24">
        <v>62.954540000000001</v>
      </c>
      <c r="EV237" s="24">
        <v>62.5</v>
      </c>
      <c r="EW237" s="24">
        <v>62.227269999999997</v>
      </c>
      <c r="EX237" s="24">
        <v>62.227269999999997</v>
      </c>
      <c r="EY237" s="24">
        <v>62.181820000000002</v>
      </c>
      <c r="EZ237" s="24">
        <v>63.045459999999999</v>
      </c>
      <c r="FA237" s="24">
        <v>62.090910000000001</v>
      </c>
      <c r="FB237" s="24">
        <v>62.681820000000002</v>
      </c>
      <c r="FC237" s="24">
        <v>67.090909999999994</v>
      </c>
      <c r="FD237" s="24">
        <v>76.045460000000006</v>
      </c>
      <c r="FE237" s="24">
        <v>81.909090000000006</v>
      </c>
      <c r="FF237" s="24">
        <v>88.181820000000002</v>
      </c>
      <c r="FG237" s="24">
        <v>89.227270000000004</v>
      </c>
      <c r="FH237" s="24">
        <v>89.636359999999996</v>
      </c>
      <c r="FI237" s="24">
        <v>90.363640000000004</v>
      </c>
      <c r="FJ237" s="24">
        <v>90.590909999999994</v>
      </c>
      <c r="FK237" s="24">
        <v>89</v>
      </c>
      <c r="FL237" s="24">
        <v>88.454539999999994</v>
      </c>
      <c r="FM237" s="24">
        <v>85.909090000000006</v>
      </c>
      <c r="FN237" s="24">
        <v>81.5</v>
      </c>
      <c r="FO237" s="24">
        <v>77.681820000000002</v>
      </c>
      <c r="FP237" s="24">
        <v>72.545460000000006</v>
      </c>
      <c r="FQ237" s="24">
        <v>70.772729999999996</v>
      </c>
      <c r="FR237" s="24">
        <v>69</v>
      </c>
      <c r="FS237" s="24">
        <v>1.0844419999999999</v>
      </c>
      <c r="FT237" s="24">
        <v>4.1617000000000001E-2</v>
      </c>
      <c r="FU237" s="24">
        <v>9.5055600000000004E-2</v>
      </c>
    </row>
    <row r="238" spans="1:177" x14ac:dyDescent="0.2">
      <c r="A238" s="14" t="s">
        <v>228</v>
      </c>
      <c r="B238" s="14" t="s">
        <v>199</v>
      </c>
      <c r="C238" s="14" t="s">
        <v>224</v>
      </c>
      <c r="D238" s="36" t="s">
        <v>258</v>
      </c>
      <c r="E238" s="25" t="s">
        <v>221</v>
      </c>
      <c r="F238" s="25">
        <v>289</v>
      </c>
      <c r="G238" s="24">
        <v>0.80060489999999995</v>
      </c>
      <c r="H238" s="24">
        <v>0.56470699999999996</v>
      </c>
      <c r="I238" s="24">
        <v>0.51533879999999999</v>
      </c>
      <c r="J238" s="24">
        <v>0.49727710000000003</v>
      </c>
      <c r="K238" s="24">
        <v>0.48127530000000002</v>
      </c>
      <c r="L238" s="24">
        <v>0.55014189999999996</v>
      </c>
      <c r="M238" s="24">
        <v>0.62736840000000005</v>
      </c>
      <c r="N238" s="24">
        <v>0.74247989999999997</v>
      </c>
      <c r="O238" s="24">
        <v>0.58661660000000004</v>
      </c>
      <c r="P238" s="24">
        <v>0.57483620000000002</v>
      </c>
      <c r="Q238" s="24">
        <v>0.63964869999999996</v>
      </c>
      <c r="R238" s="24">
        <v>0.61599519999999997</v>
      </c>
      <c r="S238" s="24">
        <v>0.66400499999999996</v>
      </c>
      <c r="T238" s="24">
        <v>0.82475830000000006</v>
      </c>
      <c r="U238" s="24">
        <v>0.8892968</v>
      </c>
      <c r="V238" s="24">
        <v>1.093826</v>
      </c>
      <c r="W238" s="24">
        <v>1.395046</v>
      </c>
      <c r="X238" s="24">
        <v>1.5114380000000001</v>
      </c>
      <c r="Y238" s="24">
        <v>1.7443630000000001</v>
      </c>
      <c r="Z238" s="24">
        <v>1.6566879999999999</v>
      </c>
      <c r="AA238" s="24">
        <v>1.378468</v>
      </c>
      <c r="AB238" s="24">
        <v>1.4647730000000001</v>
      </c>
      <c r="AC238" s="24">
        <v>1.2111609999999999</v>
      </c>
      <c r="AD238" s="24">
        <v>0.86427520000000002</v>
      </c>
      <c r="AE238" s="24">
        <v>-0.19754430000000001</v>
      </c>
      <c r="AF238" s="24">
        <v>-0.1798312</v>
      </c>
      <c r="AG238" s="24">
        <v>-0.15153900000000001</v>
      </c>
      <c r="AH238" s="24">
        <v>-0.15936690000000001</v>
      </c>
      <c r="AI238" s="24">
        <v>-0.18726419999999999</v>
      </c>
      <c r="AJ238" s="24">
        <v>-0.1734964</v>
      </c>
      <c r="AK238" s="24">
        <v>-0.22191060000000001</v>
      </c>
      <c r="AL238" s="24">
        <v>-0.15787680000000001</v>
      </c>
      <c r="AM238" s="24">
        <v>-0.1607325</v>
      </c>
      <c r="AN238" s="24">
        <v>-0.1033555</v>
      </c>
      <c r="AO238" s="24">
        <v>-7.8405100000000005E-2</v>
      </c>
      <c r="AP238" s="24">
        <v>-7.3917300000000005E-2</v>
      </c>
      <c r="AQ238" s="24">
        <v>-6.1158400000000002E-2</v>
      </c>
      <c r="AR238" s="24">
        <v>-7.2920399999999996E-2</v>
      </c>
      <c r="AS238" s="24">
        <v>-2.516E-3</v>
      </c>
      <c r="AT238" s="24">
        <v>-2.0353300000000001E-2</v>
      </c>
      <c r="AU238" s="24">
        <v>-6.9952700000000007E-2</v>
      </c>
      <c r="AV238" s="24">
        <v>-5.0089799999999997E-2</v>
      </c>
      <c r="AW238" s="24">
        <v>-8.2961199999999999E-2</v>
      </c>
      <c r="AX238" s="24">
        <v>-7.3565900000000004E-2</v>
      </c>
      <c r="AY238" s="24">
        <v>-8.4797899999999996E-2</v>
      </c>
      <c r="AZ238" s="24">
        <v>-0.1283551</v>
      </c>
      <c r="BA238" s="24">
        <v>-0.11372980000000001</v>
      </c>
      <c r="BB238" s="24">
        <v>-0.14013790000000001</v>
      </c>
      <c r="BC238" s="24">
        <v>-0.13133700000000001</v>
      </c>
      <c r="BD238" s="24">
        <v>-0.1139592</v>
      </c>
      <c r="BE238" s="24">
        <v>-9.0706499999999995E-2</v>
      </c>
      <c r="BF238" s="24">
        <v>-9.9828600000000003E-2</v>
      </c>
      <c r="BG238" s="24">
        <v>-0.1271197</v>
      </c>
      <c r="BH238" s="24">
        <v>-0.1166329</v>
      </c>
      <c r="BI238" s="24">
        <v>-0.16428329999999999</v>
      </c>
      <c r="BJ238" s="24">
        <v>-9.4860600000000003E-2</v>
      </c>
      <c r="BK238" s="24">
        <v>-9.5640100000000006E-2</v>
      </c>
      <c r="BL238" s="24">
        <v>-4.5599899999999999E-2</v>
      </c>
      <c r="BM238" s="24">
        <v>-1.17404E-2</v>
      </c>
      <c r="BN238" s="24">
        <v>1.1663999999999999E-3</v>
      </c>
      <c r="BO238" s="24">
        <v>1.8183499999999998E-2</v>
      </c>
      <c r="BP238" s="24">
        <v>8.5497000000000004E-3</v>
      </c>
      <c r="BQ238" s="24">
        <v>7.2662900000000002E-2</v>
      </c>
      <c r="BR238" s="24">
        <v>5.9819799999999999E-2</v>
      </c>
      <c r="BS238" s="24">
        <v>6.7229999999999998E-3</v>
      </c>
      <c r="BT238" s="24">
        <v>2.3893399999999999E-2</v>
      </c>
      <c r="BU238" s="24">
        <v>-2.9849E-3</v>
      </c>
      <c r="BV238" s="24">
        <v>5.5723999999999999E-3</v>
      </c>
      <c r="BW238" s="24">
        <v>-2.5956E-3</v>
      </c>
      <c r="BX238" s="24">
        <v>-3.5059899999999998E-2</v>
      </c>
      <c r="BY238" s="24">
        <v>-2.9411300000000001E-2</v>
      </c>
      <c r="BZ238" s="24">
        <v>-6.2395199999999998E-2</v>
      </c>
      <c r="CA238" s="24">
        <v>-8.5482000000000002E-2</v>
      </c>
      <c r="CB238" s="24">
        <v>-6.8336499999999994E-2</v>
      </c>
      <c r="CC238" s="24">
        <v>-4.8574199999999998E-2</v>
      </c>
      <c r="CD238" s="24">
        <v>-5.8592499999999999E-2</v>
      </c>
      <c r="CE238" s="24">
        <v>-8.5463899999999995E-2</v>
      </c>
      <c r="CF238" s="24">
        <v>-7.7249399999999996E-2</v>
      </c>
      <c r="CG238" s="24">
        <v>-0.1243708</v>
      </c>
      <c r="CH238" s="24">
        <v>-5.1215799999999999E-2</v>
      </c>
      <c r="CI238" s="24">
        <v>-5.0557299999999999E-2</v>
      </c>
      <c r="CJ238" s="24">
        <v>-5.5985999999999996E-3</v>
      </c>
      <c r="CK238" s="24">
        <v>3.4431299999999998E-2</v>
      </c>
      <c r="CL238" s="24">
        <v>5.3169099999999997E-2</v>
      </c>
      <c r="CM238" s="24">
        <v>7.3135500000000006E-2</v>
      </c>
      <c r="CN238" s="24">
        <v>6.4975699999999997E-2</v>
      </c>
      <c r="CO238" s="24">
        <v>0.1247316</v>
      </c>
      <c r="CP238" s="24">
        <v>0.1153474</v>
      </c>
      <c r="CQ238" s="24">
        <v>5.9828399999999997E-2</v>
      </c>
      <c r="CR238" s="24">
        <v>7.5134000000000006E-2</v>
      </c>
      <c r="CS238" s="24">
        <v>5.2406399999999999E-2</v>
      </c>
      <c r="CT238" s="24">
        <v>6.0383300000000001E-2</v>
      </c>
      <c r="CU238" s="24">
        <v>5.4337400000000001E-2</v>
      </c>
      <c r="CV238" s="24">
        <v>2.9555999999999999E-2</v>
      </c>
      <c r="CW238" s="24">
        <v>2.89874E-2</v>
      </c>
      <c r="CX238" s="24">
        <v>-8.5509000000000002E-3</v>
      </c>
      <c r="CY238" s="24">
        <v>-3.9627000000000002E-2</v>
      </c>
      <c r="CZ238" s="24">
        <v>-2.27137E-2</v>
      </c>
      <c r="DA238" s="24">
        <v>-6.4419000000000004E-3</v>
      </c>
      <c r="DB238" s="24">
        <v>-1.73565E-2</v>
      </c>
      <c r="DC238" s="24">
        <v>-4.3808E-2</v>
      </c>
      <c r="DD238" s="24">
        <v>-3.7865900000000001E-2</v>
      </c>
      <c r="DE238" s="24">
        <v>-8.4458199999999997E-2</v>
      </c>
      <c r="DF238" s="24">
        <v>-7.5709000000000002E-3</v>
      </c>
      <c r="DG238" s="24">
        <v>-5.4745000000000002E-3</v>
      </c>
      <c r="DH238" s="24">
        <v>3.4402700000000001E-2</v>
      </c>
      <c r="DI238" s="24">
        <v>8.0603099999999997E-2</v>
      </c>
      <c r="DJ238" s="24">
        <v>0.1051719</v>
      </c>
      <c r="DK238" s="24">
        <v>0.12808739999999999</v>
      </c>
      <c r="DL238" s="24">
        <v>0.1214016</v>
      </c>
      <c r="DM238" s="24">
        <v>0.17680029999999999</v>
      </c>
      <c r="DN238" s="24">
        <v>0.1708751</v>
      </c>
      <c r="DO238" s="24">
        <v>0.1129338</v>
      </c>
      <c r="DP238" s="24">
        <v>0.1263746</v>
      </c>
      <c r="DQ238" s="24">
        <v>0.1077978</v>
      </c>
      <c r="DR238" s="24">
        <v>0.1151942</v>
      </c>
      <c r="DS238" s="24">
        <v>0.11127040000000001</v>
      </c>
      <c r="DT238" s="24">
        <v>9.4172000000000006E-2</v>
      </c>
      <c r="DU238" s="24">
        <v>8.7386099999999994E-2</v>
      </c>
      <c r="DV238" s="24">
        <v>4.52935E-2</v>
      </c>
      <c r="DW238" s="24">
        <v>2.6580300000000001E-2</v>
      </c>
      <c r="DX238" s="24">
        <v>4.3158299999999997E-2</v>
      </c>
      <c r="DY238" s="24">
        <v>5.4390500000000001E-2</v>
      </c>
      <c r="DZ238" s="24">
        <v>4.2181900000000001E-2</v>
      </c>
      <c r="EA238" s="24">
        <v>1.63365E-2</v>
      </c>
      <c r="EB238" s="24">
        <v>1.89976E-2</v>
      </c>
      <c r="EC238" s="24">
        <v>-2.6830900000000001E-2</v>
      </c>
      <c r="ED238" s="24">
        <v>5.5445300000000003E-2</v>
      </c>
      <c r="EE238" s="24">
        <v>5.9617799999999999E-2</v>
      </c>
      <c r="EF238" s="24">
        <v>9.2158199999999996E-2</v>
      </c>
      <c r="EG238" s="24">
        <v>0.1472678</v>
      </c>
      <c r="EH238" s="24">
        <v>0.18025559999999999</v>
      </c>
      <c r="EI238" s="24">
        <v>0.20742930000000001</v>
      </c>
      <c r="EJ238" s="24">
        <v>0.20287179999999999</v>
      </c>
      <c r="EK238" s="24">
        <v>0.25197920000000001</v>
      </c>
      <c r="EL238" s="24">
        <v>0.2510482</v>
      </c>
      <c r="EM238" s="24">
        <v>0.18960949999999999</v>
      </c>
      <c r="EN238" s="24">
        <v>0.20035790000000001</v>
      </c>
      <c r="EO238" s="24">
        <v>0.1877741</v>
      </c>
      <c r="EP238" s="24">
        <v>0.19433249999999999</v>
      </c>
      <c r="EQ238" s="24">
        <v>0.19347259999999999</v>
      </c>
      <c r="ER238" s="24">
        <v>0.1874672</v>
      </c>
      <c r="ES238" s="24">
        <v>0.17170460000000001</v>
      </c>
      <c r="ET238" s="24">
        <v>0.1230361</v>
      </c>
      <c r="EU238" s="24">
        <v>60.347830000000002</v>
      </c>
      <c r="EV238" s="24">
        <v>58</v>
      </c>
      <c r="EW238" s="24">
        <v>57.217390000000002</v>
      </c>
      <c r="EX238" s="24">
        <v>57.304349999999999</v>
      </c>
      <c r="EY238" s="24">
        <v>58.391300000000001</v>
      </c>
      <c r="EZ238" s="24">
        <v>58.304349999999999</v>
      </c>
      <c r="FA238" s="24">
        <v>59</v>
      </c>
      <c r="FB238" s="24">
        <v>56.260869999999997</v>
      </c>
      <c r="FC238" s="24">
        <v>61.695650000000001</v>
      </c>
      <c r="FD238" s="24">
        <v>71.782610000000005</v>
      </c>
      <c r="FE238" s="24">
        <v>81</v>
      </c>
      <c r="FF238" s="24">
        <v>86.869569999999996</v>
      </c>
      <c r="FG238" s="24">
        <v>91.695660000000004</v>
      </c>
      <c r="FH238" s="24">
        <v>93.608699999999999</v>
      </c>
      <c r="FI238" s="24">
        <v>94.043480000000002</v>
      </c>
      <c r="FJ238" s="24">
        <v>94.608699999999999</v>
      </c>
      <c r="FK238" s="24">
        <v>92.565219999999997</v>
      </c>
      <c r="FL238" s="24">
        <v>90.869569999999996</v>
      </c>
      <c r="FM238" s="24">
        <v>86.130430000000004</v>
      </c>
      <c r="FN238" s="24">
        <v>79.086960000000005</v>
      </c>
      <c r="FO238" s="24">
        <v>76.347819999999999</v>
      </c>
      <c r="FP238" s="24">
        <v>71.652180000000001</v>
      </c>
      <c r="FQ238" s="24">
        <v>66.521739999999994</v>
      </c>
      <c r="FR238" s="24">
        <v>64.826089999999994</v>
      </c>
      <c r="FS238" s="24">
        <v>1.4766490000000001</v>
      </c>
      <c r="FT238" s="24">
        <v>6.8915100000000007E-2</v>
      </c>
      <c r="FU238" s="24">
        <v>7.9367199999999999E-2</v>
      </c>
    </row>
    <row r="239" spans="1:177" x14ac:dyDescent="0.2">
      <c r="A239" s="14" t="s">
        <v>228</v>
      </c>
      <c r="B239" s="14" t="s">
        <v>199</v>
      </c>
      <c r="C239" s="14" t="s">
        <v>224</v>
      </c>
      <c r="D239" s="36" t="s">
        <v>259</v>
      </c>
      <c r="E239" s="25" t="s">
        <v>219</v>
      </c>
      <c r="F239" s="25">
        <v>1559</v>
      </c>
      <c r="G239" s="24">
        <v>1.133216</v>
      </c>
      <c r="H239" s="24">
        <v>0.98528459999999995</v>
      </c>
      <c r="I239" s="24">
        <v>0.93403959999999997</v>
      </c>
      <c r="J239" s="24">
        <v>0.80446039999999996</v>
      </c>
      <c r="K239" s="24">
        <v>0.75403679999999995</v>
      </c>
      <c r="L239" s="24">
        <v>0.76411059999999997</v>
      </c>
      <c r="M239" s="24">
        <v>0.80225259999999998</v>
      </c>
      <c r="N239" s="24">
        <v>0.91480850000000002</v>
      </c>
      <c r="O239" s="24">
        <v>0.88682399999999995</v>
      </c>
      <c r="P239" s="24">
        <v>0.94272420000000001</v>
      </c>
      <c r="Q239" s="24">
        <v>1.14255</v>
      </c>
      <c r="R239" s="24">
        <v>1.2990489999999999</v>
      </c>
      <c r="S239" s="24">
        <v>1.5070749999999999</v>
      </c>
      <c r="T239" s="24">
        <v>1.5943000000000001</v>
      </c>
      <c r="U239" s="24">
        <v>1.7557640000000001</v>
      </c>
      <c r="V239" s="24">
        <v>1.9069419999999999</v>
      </c>
      <c r="W239" s="24">
        <v>1.864403</v>
      </c>
      <c r="X239" s="24">
        <v>1.7858160000000001</v>
      </c>
      <c r="Y239" s="24">
        <v>1.9690540000000001</v>
      </c>
      <c r="Z239" s="24">
        <v>2.014227</v>
      </c>
      <c r="AA239" s="24">
        <v>1.9640759999999999</v>
      </c>
      <c r="AB239" s="24">
        <v>1.8222160000000001</v>
      </c>
      <c r="AC239" s="24">
        <v>1.6825429999999999</v>
      </c>
      <c r="AD239" s="24">
        <v>1.484065</v>
      </c>
      <c r="AE239" s="24">
        <v>-0.15627489999999999</v>
      </c>
      <c r="AF239" s="24">
        <v>-0.1813208</v>
      </c>
      <c r="AG239" s="24">
        <v>-0.13143070000000001</v>
      </c>
      <c r="AH239" s="24">
        <v>-0.14976880000000001</v>
      </c>
      <c r="AI239" s="24">
        <v>-0.1424745</v>
      </c>
      <c r="AJ239" s="24">
        <v>-0.1333386</v>
      </c>
      <c r="AK239" s="24">
        <v>-0.1410293</v>
      </c>
      <c r="AL239" s="24">
        <v>-5.4423800000000001E-2</v>
      </c>
      <c r="AM239" s="24">
        <v>-0.1119502</v>
      </c>
      <c r="AN239" s="24">
        <v>-4.9418999999999998E-2</v>
      </c>
      <c r="AO239" s="24">
        <v>-2.7574000000000001E-3</v>
      </c>
      <c r="AP239" s="24">
        <v>6.8967399999999998E-2</v>
      </c>
      <c r="AQ239" s="24">
        <v>0.1226037</v>
      </c>
      <c r="AR239" s="24">
        <v>7.9649300000000006E-2</v>
      </c>
      <c r="AS239" s="24">
        <v>0.14305709999999999</v>
      </c>
      <c r="AT239" s="24">
        <v>0.15544450000000001</v>
      </c>
      <c r="AU239" s="24">
        <v>0.12633510000000001</v>
      </c>
      <c r="AV239" s="24">
        <v>2.56265E-2</v>
      </c>
      <c r="AW239" s="24">
        <v>-1.4257300000000001E-2</v>
      </c>
      <c r="AX239" s="24">
        <v>7.0010000000000003E-3</v>
      </c>
      <c r="AY239" s="24">
        <v>1.7379100000000001E-2</v>
      </c>
      <c r="AZ239" s="24">
        <v>-1.7348000000000001E-3</v>
      </c>
      <c r="BA239" s="24">
        <v>3.8101799999999998E-2</v>
      </c>
      <c r="BB239" s="24">
        <v>-2.6968099999999998E-2</v>
      </c>
      <c r="BC239" s="24">
        <v>-0.11335240000000001</v>
      </c>
      <c r="BD239" s="24">
        <v>-0.13667850000000001</v>
      </c>
      <c r="BE239" s="24">
        <v>-9.1289599999999999E-2</v>
      </c>
      <c r="BF239" s="24">
        <v>-0.1120651</v>
      </c>
      <c r="BG239" s="24">
        <v>-0.107529</v>
      </c>
      <c r="BH239" s="24">
        <v>-0.10137740000000001</v>
      </c>
      <c r="BI239" s="24">
        <v>-0.1091766</v>
      </c>
      <c r="BJ239" s="24">
        <v>-1.9786000000000002E-2</v>
      </c>
      <c r="BK239" s="24">
        <v>-7.4888700000000002E-2</v>
      </c>
      <c r="BL239" s="24">
        <v>-1.3174999999999999E-2</v>
      </c>
      <c r="BM239" s="24">
        <v>3.6784400000000002E-2</v>
      </c>
      <c r="BN239" s="24">
        <v>0.1094958</v>
      </c>
      <c r="BO239" s="24">
        <v>0.16564419999999999</v>
      </c>
      <c r="BP239" s="24">
        <v>0.12823309999999999</v>
      </c>
      <c r="BQ239" s="24">
        <v>0.194323</v>
      </c>
      <c r="BR239" s="24">
        <v>0.20791119999999999</v>
      </c>
      <c r="BS239" s="24">
        <v>0.18145040000000001</v>
      </c>
      <c r="BT239" s="24">
        <v>8.6458900000000005E-2</v>
      </c>
      <c r="BU239" s="24">
        <v>4.95226E-2</v>
      </c>
      <c r="BV239" s="24">
        <v>6.6049999999999998E-2</v>
      </c>
      <c r="BW239" s="24">
        <v>7.3534500000000003E-2</v>
      </c>
      <c r="BX239" s="24">
        <v>5.1937999999999998E-2</v>
      </c>
      <c r="BY239" s="24">
        <v>8.7227600000000002E-2</v>
      </c>
      <c r="BZ239" s="24">
        <v>1.8748299999999999E-2</v>
      </c>
      <c r="CA239" s="24">
        <v>-8.3624400000000002E-2</v>
      </c>
      <c r="CB239" s="24">
        <v>-0.1057594</v>
      </c>
      <c r="CC239" s="24">
        <v>-6.34879E-2</v>
      </c>
      <c r="CD239" s="24">
        <v>-8.5951700000000006E-2</v>
      </c>
      <c r="CE239" s="24">
        <v>-8.3325800000000005E-2</v>
      </c>
      <c r="CF239" s="24">
        <v>-7.9241099999999995E-2</v>
      </c>
      <c r="CG239" s="24">
        <v>-8.7115499999999998E-2</v>
      </c>
      <c r="CH239" s="24">
        <v>4.2040000000000003E-3</v>
      </c>
      <c r="CI239" s="24">
        <v>-4.922E-2</v>
      </c>
      <c r="CJ239" s="24">
        <v>1.1927500000000001E-2</v>
      </c>
      <c r="CK239" s="24">
        <v>6.41708E-2</v>
      </c>
      <c r="CL239" s="24">
        <v>0.13756570000000001</v>
      </c>
      <c r="CM239" s="24">
        <v>0.19545390000000001</v>
      </c>
      <c r="CN239" s="24">
        <v>0.1618822</v>
      </c>
      <c r="CO239" s="24">
        <v>0.22982949999999999</v>
      </c>
      <c r="CP239" s="24">
        <v>0.24424950000000001</v>
      </c>
      <c r="CQ239" s="24">
        <v>0.21962309999999999</v>
      </c>
      <c r="CR239" s="24">
        <v>0.12859119999999999</v>
      </c>
      <c r="CS239" s="24">
        <v>9.3696399999999999E-2</v>
      </c>
      <c r="CT239" s="24">
        <v>0.10694720000000001</v>
      </c>
      <c r="CU239" s="24">
        <v>0.1124276</v>
      </c>
      <c r="CV239" s="24">
        <v>8.9111599999999999E-2</v>
      </c>
      <c r="CW239" s="24">
        <v>0.1212519</v>
      </c>
      <c r="CX239" s="24">
        <v>5.0411299999999999E-2</v>
      </c>
      <c r="CY239" s="24">
        <v>-5.3896300000000001E-2</v>
      </c>
      <c r="CZ239" s="24">
        <v>-7.4840199999999996E-2</v>
      </c>
      <c r="DA239" s="24">
        <v>-3.5686200000000001E-2</v>
      </c>
      <c r="DB239" s="24">
        <v>-5.9838200000000001E-2</v>
      </c>
      <c r="DC239" s="24">
        <v>-5.9122599999999997E-2</v>
      </c>
      <c r="DD239" s="24">
        <v>-5.7104799999999997E-2</v>
      </c>
      <c r="DE239" s="24">
        <v>-6.5054500000000001E-2</v>
      </c>
      <c r="DF239" s="24">
        <v>2.81941E-2</v>
      </c>
      <c r="DG239" s="24">
        <v>-2.35514E-2</v>
      </c>
      <c r="DH239" s="24">
        <v>3.703E-2</v>
      </c>
      <c r="DI239" s="24">
        <v>9.1557299999999994E-2</v>
      </c>
      <c r="DJ239" s="24">
        <v>0.16563559999999999</v>
      </c>
      <c r="DK239" s="24">
        <v>0.22526360000000001</v>
      </c>
      <c r="DL239" s="24">
        <v>0.19553119999999999</v>
      </c>
      <c r="DM239" s="24">
        <v>0.26533610000000002</v>
      </c>
      <c r="DN239" s="24">
        <v>0.2805877</v>
      </c>
      <c r="DO239" s="24">
        <v>0.25779580000000002</v>
      </c>
      <c r="DP239" s="24">
        <v>0.1707235</v>
      </c>
      <c r="DQ239" s="24">
        <v>0.1378701</v>
      </c>
      <c r="DR239" s="24">
        <v>0.14784430000000001</v>
      </c>
      <c r="DS239" s="24">
        <v>0.1513207</v>
      </c>
      <c r="DT239" s="24">
        <v>0.12628519999999999</v>
      </c>
      <c r="DU239" s="24">
        <v>0.15527630000000001</v>
      </c>
      <c r="DV239" s="24">
        <v>8.2074400000000006E-2</v>
      </c>
      <c r="DW239" s="24">
        <v>-1.0973800000000001E-2</v>
      </c>
      <c r="DX239" s="24">
        <v>-3.01979E-2</v>
      </c>
      <c r="DY239" s="24">
        <v>4.4549999999999998E-3</v>
      </c>
      <c r="DZ239" s="24">
        <v>-2.2134600000000001E-2</v>
      </c>
      <c r="EA239" s="24">
        <v>-2.41771E-2</v>
      </c>
      <c r="EB239" s="24">
        <v>-2.5143599999999999E-2</v>
      </c>
      <c r="EC239" s="24">
        <v>-3.3201799999999997E-2</v>
      </c>
      <c r="ED239" s="24">
        <v>6.2831899999999996E-2</v>
      </c>
      <c r="EE239" s="24">
        <v>1.3510100000000001E-2</v>
      </c>
      <c r="EF239" s="24">
        <v>7.3274000000000006E-2</v>
      </c>
      <c r="EG239" s="24">
        <v>0.13109899999999999</v>
      </c>
      <c r="EH239" s="24">
        <v>0.20616409999999999</v>
      </c>
      <c r="EI239" s="24">
        <v>0.26830399999999999</v>
      </c>
      <c r="EJ239" s="24">
        <v>0.2441151</v>
      </c>
      <c r="EK239" s="24">
        <v>0.31660199999999999</v>
      </c>
      <c r="EL239" s="24">
        <v>0.33305439999999997</v>
      </c>
      <c r="EM239" s="24">
        <v>0.3129111</v>
      </c>
      <c r="EN239" s="24">
        <v>0.23155580000000001</v>
      </c>
      <c r="EO239" s="24">
        <v>0.20165</v>
      </c>
      <c r="EP239" s="24">
        <v>0.20689340000000001</v>
      </c>
      <c r="EQ239" s="24">
        <v>0.20747599999999999</v>
      </c>
      <c r="ER239" s="24">
        <v>0.1799579</v>
      </c>
      <c r="ES239" s="24">
        <v>0.2044021</v>
      </c>
      <c r="ET239" s="24">
        <v>0.12779080000000001</v>
      </c>
      <c r="EU239" s="24">
        <v>73.192310000000006</v>
      </c>
      <c r="EV239" s="24">
        <v>73.791210000000007</v>
      </c>
      <c r="EW239" s="24">
        <v>72.527469999999994</v>
      </c>
      <c r="EX239" s="24">
        <v>72.252750000000006</v>
      </c>
      <c r="EY239" s="24">
        <v>71.368129999999994</v>
      </c>
      <c r="EZ239" s="24">
        <v>71.5989</v>
      </c>
      <c r="FA239" s="24">
        <v>71.428569999999993</v>
      </c>
      <c r="FB239" s="24">
        <v>71.642859999999999</v>
      </c>
      <c r="FC239" s="24">
        <v>77.895610000000005</v>
      </c>
      <c r="FD239" s="24">
        <v>85.989009999999993</v>
      </c>
      <c r="FE239" s="24">
        <v>91.967029999999994</v>
      </c>
      <c r="FF239" s="24">
        <v>94.736270000000005</v>
      </c>
      <c r="FG239" s="24">
        <v>95.21978</v>
      </c>
      <c r="FH239" s="24">
        <v>95.37912</v>
      </c>
      <c r="FI239" s="24">
        <v>95.21978</v>
      </c>
      <c r="FJ239" s="24">
        <v>94.565929999999994</v>
      </c>
      <c r="FK239" s="24">
        <v>93.593410000000006</v>
      </c>
      <c r="FL239" s="24">
        <v>91.137360000000001</v>
      </c>
      <c r="FM239" s="24">
        <v>88.131870000000006</v>
      </c>
      <c r="FN239" s="24">
        <v>85.587909999999994</v>
      </c>
      <c r="FO239" s="24">
        <v>82.214290000000005</v>
      </c>
      <c r="FP239" s="24">
        <v>80.554950000000005</v>
      </c>
      <c r="FQ239" s="24">
        <v>79.197800000000001</v>
      </c>
      <c r="FR239" s="24">
        <v>78.346149999999994</v>
      </c>
      <c r="FS239" s="24">
        <v>0.88808310000000001</v>
      </c>
      <c r="FT239" s="24">
        <v>3.8158200000000003E-2</v>
      </c>
      <c r="FU239" s="24">
        <v>6.3860200000000006E-2</v>
      </c>
    </row>
    <row r="240" spans="1:177" x14ac:dyDescent="0.2">
      <c r="A240" s="14" t="s">
        <v>228</v>
      </c>
      <c r="B240" s="14" t="s">
        <v>199</v>
      </c>
      <c r="C240" s="14" t="s">
        <v>224</v>
      </c>
      <c r="D240" s="36" t="s">
        <v>259</v>
      </c>
      <c r="E240" s="25" t="s">
        <v>220</v>
      </c>
      <c r="F240" s="25">
        <v>898</v>
      </c>
      <c r="G240" s="24">
        <v>1.1226320000000001</v>
      </c>
      <c r="H240" s="24">
        <v>0.93532680000000001</v>
      </c>
      <c r="I240" s="24">
        <v>0.90465839999999997</v>
      </c>
      <c r="J240" s="24">
        <v>0.81349020000000005</v>
      </c>
      <c r="K240" s="24">
        <v>0.78766190000000003</v>
      </c>
      <c r="L240" s="24">
        <v>0.77972560000000002</v>
      </c>
      <c r="M240" s="24">
        <v>0.86693640000000005</v>
      </c>
      <c r="N240" s="24">
        <v>0.98320609999999997</v>
      </c>
      <c r="O240" s="24">
        <v>0.93803389999999998</v>
      </c>
      <c r="P240" s="24">
        <v>0.84564229999999996</v>
      </c>
      <c r="Q240" s="24">
        <v>1.074994</v>
      </c>
      <c r="R240" s="24">
        <v>1.197228</v>
      </c>
      <c r="S240" s="24">
        <v>1.290449</v>
      </c>
      <c r="T240" s="24">
        <v>1.371122</v>
      </c>
      <c r="U240" s="24">
        <v>1.540135</v>
      </c>
      <c r="V240" s="24">
        <v>1.7248289999999999</v>
      </c>
      <c r="W240" s="24">
        <v>1.778008</v>
      </c>
      <c r="X240" s="24">
        <v>1.690618</v>
      </c>
      <c r="Y240" s="24">
        <v>1.8679429999999999</v>
      </c>
      <c r="Z240" s="24">
        <v>1.9717929999999999</v>
      </c>
      <c r="AA240" s="24">
        <v>1.954488</v>
      </c>
      <c r="AB240" s="24">
        <v>1.819196</v>
      </c>
      <c r="AC240" s="24">
        <v>1.676731</v>
      </c>
      <c r="AD240" s="24">
        <v>1.509628</v>
      </c>
      <c r="AE240" s="24">
        <v>-0.14460519999999999</v>
      </c>
      <c r="AF240" s="24">
        <v>-0.18172459999999999</v>
      </c>
      <c r="AG240" s="24">
        <v>-0.12838079999999999</v>
      </c>
      <c r="AH240" s="24">
        <v>-0.1585028</v>
      </c>
      <c r="AI240" s="24">
        <v>-0.11619939999999999</v>
      </c>
      <c r="AJ240" s="24">
        <v>-0.1185773</v>
      </c>
      <c r="AK240" s="24">
        <v>-8.8659199999999994E-2</v>
      </c>
      <c r="AL240" s="24">
        <v>-4.2402999999999998E-3</v>
      </c>
      <c r="AM240" s="24">
        <v>-9.2952800000000002E-2</v>
      </c>
      <c r="AN240" s="24">
        <v>-5.1748099999999998E-2</v>
      </c>
      <c r="AO240" s="24">
        <v>-3.4470000000000001E-2</v>
      </c>
      <c r="AP240" s="24">
        <v>3.3971099999999997E-2</v>
      </c>
      <c r="AQ240" s="24">
        <v>5.4434200000000002E-2</v>
      </c>
      <c r="AR240" s="24">
        <v>2.27067E-2</v>
      </c>
      <c r="AS240" s="24">
        <v>2.3118000000000001E-3</v>
      </c>
      <c r="AT240" s="24">
        <v>9.0404200000000004E-2</v>
      </c>
      <c r="AU240" s="24">
        <v>0.1710421</v>
      </c>
      <c r="AV240" s="24">
        <v>-1.55683E-2</v>
      </c>
      <c r="AW240" s="24">
        <v>-4.0219499999999998E-2</v>
      </c>
      <c r="AX240" s="24">
        <v>1.0851299999999999E-2</v>
      </c>
      <c r="AY240" s="24">
        <v>1.9359700000000001E-2</v>
      </c>
      <c r="AZ240" s="24">
        <v>3.12804E-2</v>
      </c>
      <c r="BA240" s="24">
        <v>8.2475900000000005E-2</v>
      </c>
      <c r="BB240" s="24">
        <v>2.2913999999999999E-3</v>
      </c>
      <c r="BC240" s="24">
        <v>-8.8045999999999999E-2</v>
      </c>
      <c r="BD240" s="24">
        <v>-0.120973</v>
      </c>
      <c r="BE240" s="24">
        <v>-7.4817800000000004E-2</v>
      </c>
      <c r="BF240" s="24">
        <v>-0.10963050000000001</v>
      </c>
      <c r="BG240" s="24">
        <v>-7.5200100000000006E-2</v>
      </c>
      <c r="BH240" s="24">
        <v>-8.2869600000000002E-2</v>
      </c>
      <c r="BI240" s="24">
        <v>-5.4837799999999999E-2</v>
      </c>
      <c r="BJ240" s="24">
        <v>3.2940299999999999E-2</v>
      </c>
      <c r="BK240" s="24">
        <v>-5.07552E-2</v>
      </c>
      <c r="BL240" s="24">
        <v>-5.4229999999999999E-3</v>
      </c>
      <c r="BM240" s="24">
        <v>1.34243E-2</v>
      </c>
      <c r="BN240" s="24">
        <v>7.6821799999999996E-2</v>
      </c>
      <c r="BO240" s="24">
        <v>0.10054879999999999</v>
      </c>
      <c r="BP240" s="24">
        <v>8.1941200000000006E-2</v>
      </c>
      <c r="BQ240" s="24">
        <v>7.2381799999999996E-2</v>
      </c>
      <c r="BR240" s="24">
        <v>0.15998599999999999</v>
      </c>
      <c r="BS240" s="24">
        <v>0.24783240000000001</v>
      </c>
      <c r="BT240" s="24">
        <v>7.5761400000000007E-2</v>
      </c>
      <c r="BU240" s="24">
        <v>5.4256800000000001E-2</v>
      </c>
      <c r="BV240" s="24">
        <v>9.5985100000000004E-2</v>
      </c>
      <c r="BW240" s="24">
        <v>9.6613299999999999E-2</v>
      </c>
      <c r="BX240" s="24">
        <v>9.2743500000000006E-2</v>
      </c>
      <c r="BY240" s="24">
        <v>0.13982610000000001</v>
      </c>
      <c r="BZ240" s="24">
        <v>5.75045E-2</v>
      </c>
      <c r="CA240" s="24">
        <v>-4.8873300000000001E-2</v>
      </c>
      <c r="CB240" s="24">
        <v>-7.8896599999999997E-2</v>
      </c>
      <c r="CC240" s="24">
        <v>-3.7720200000000002E-2</v>
      </c>
      <c r="CD240" s="24">
        <v>-7.5781699999999994E-2</v>
      </c>
      <c r="CE240" s="24">
        <v>-4.6804100000000001E-2</v>
      </c>
      <c r="CF240" s="24">
        <v>-5.8138500000000003E-2</v>
      </c>
      <c r="CG240" s="24">
        <v>-3.1413099999999999E-2</v>
      </c>
      <c r="CH240" s="24">
        <v>5.8691599999999997E-2</v>
      </c>
      <c r="CI240" s="24">
        <v>-2.1529300000000001E-2</v>
      </c>
      <c r="CJ240" s="24">
        <v>2.66617E-2</v>
      </c>
      <c r="CK240" s="24">
        <v>4.6595699999999997E-2</v>
      </c>
      <c r="CL240" s="24">
        <v>0.1065001</v>
      </c>
      <c r="CM240" s="24">
        <v>0.13248770000000001</v>
      </c>
      <c r="CN240" s="24">
        <v>0.1229668</v>
      </c>
      <c r="CO240" s="24">
        <v>0.12091209999999999</v>
      </c>
      <c r="CP240" s="24">
        <v>0.20817820000000001</v>
      </c>
      <c r="CQ240" s="24">
        <v>0.30101719999999998</v>
      </c>
      <c r="CR240" s="24">
        <v>0.139016</v>
      </c>
      <c r="CS240" s="24">
        <v>0.1196909</v>
      </c>
      <c r="CT240" s="24">
        <v>0.15494859999999999</v>
      </c>
      <c r="CU240" s="24">
        <v>0.1501188</v>
      </c>
      <c r="CV240" s="24">
        <v>0.13531270000000001</v>
      </c>
      <c r="CW240" s="24">
        <v>0.1795467</v>
      </c>
      <c r="CX240" s="24">
        <v>9.5744999999999997E-2</v>
      </c>
      <c r="CY240" s="24">
        <v>-9.7006000000000002E-3</v>
      </c>
      <c r="CZ240" s="24">
        <v>-3.6820199999999997E-2</v>
      </c>
      <c r="DA240" s="24">
        <v>-6.2259999999999995E-4</v>
      </c>
      <c r="DB240" s="24">
        <v>-4.1932900000000002E-2</v>
      </c>
      <c r="DC240" s="24">
        <v>-1.84081E-2</v>
      </c>
      <c r="DD240" s="24">
        <v>-3.3407399999999997E-2</v>
      </c>
      <c r="DE240" s="24">
        <v>-7.9885000000000008E-3</v>
      </c>
      <c r="DF240" s="24">
        <v>8.4442799999999998E-2</v>
      </c>
      <c r="DG240" s="24">
        <v>7.6966999999999999E-3</v>
      </c>
      <c r="DH240" s="24">
        <v>5.8746399999999997E-2</v>
      </c>
      <c r="DI240" s="24">
        <v>7.9767099999999994E-2</v>
      </c>
      <c r="DJ240" s="24">
        <v>0.1361784</v>
      </c>
      <c r="DK240" s="24">
        <v>0.1644265</v>
      </c>
      <c r="DL240" s="24">
        <v>0.16399240000000001</v>
      </c>
      <c r="DM240" s="24">
        <v>0.16944239999999999</v>
      </c>
      <c r="DN240" s="24">
        <v>0.2563703</v>
      </c>
      <c r="DO240" s="24">
        <v>0.35420190000000001</v>
      </c>
      <c r="DP240" s="24">
        <v>0.2022707</v>
      </c>
      <c r="DQ240" s="24">
        <v>0.18512490000000001</v>
      </c>
      <c r="DR240" s="24">
        <v>0.21391209999999999</v>
      </c>
      <c r="DS240" s="24">
        <v>0.20362440000000001</v>
      </c>
      <c r="DT240" s="24">
        <v>0.17788180000000001</v>
      </c>
      <c r="DU240" s="24">
        <v>0.2192673</v>
      </c>
      <c r="DV240" s="24">
        <v>0.1339854</v>
      </c>
      <c r="DW240" s="24">
        <v>4.68586E-2</v>
      </c>
      <c r="DX240" s="24">
        <v>2.3931399999999999E-2</v>
      </c>
      <c r="DY240" s="24">
        <v>5.2940399999999999E-2</v>
      </c>
      <c r="DZ240" s="24">
        <v>6.9394000000000001E-3</v>
      </c>
      <c r="EA240" s="24">
        <v>2.2591199999999999E-2</v>
      </c>
      <c r="EB240" s="24">
        <v>2.3002999999999999E-3</v>
      </c>
      <c r="EC240" s="24">
        <v>2.5832899999999999E-2</v>
      </c>
      <c r="ED240" s="24">
        <v>0.1216235</v>
      </c>
      <c r="EE240" s="24">
        <v>4.9894300000000003E-2</v>
      </c>
      <c r="EF240" s="24">
        <v>0.1050715</v>
      </c>
      <c r="EG240" s="24">
        <v>0.12766140000000001</v>
      </c>
      <c r="EH240" s="24">
        <v>0.1790292</v>
      </c>
      <c r="EI240" s="24">
        <v>0.21054110000000001</v>
      </c>
      <c r="EJ240" s="24">
        <v>0.22322690000000001</v>
      </c>
      <c r="EK240" s="24">
        <v>0.23951239999999999</v>
      </c>
      <c r="EL240" s="24">
        <v>0.32595210000000002</v>
      </c>
      <c r="EM240" s="24">
        <v>0.43099219999999999</v>
      </c>
      <c r="EN240" s="24">
        <v>0.29360039999999998</v>
      </c>
      <c r="EO240" s="24">
        <v>0.2796013</v>
      </c>
      <c r="EP240" s="24">
        <v>0.29904589999999998</v>
      </c>
      <c r="EQ240" s="24">
        <v>0.28087790000000001</v>
      </c>
      <c r="ER240" s="24">
        <v>0.2393449</v>
      </c>
      <c r="ES240" s="24">
        <v>0.27661750000000002</v>
      </c>
      <c r="ET240" s="24">
        <v>0.18919849999999999</v>
      </c>
      <c r="EU240" s="24">
        <v>72.883489999999995</v>
      </c>
      <c r="EV240" s="24">
        <v>74.116510000000005</v>
      </c>
      <c r="EW240" s="24">
        <v>72.747569999999996</v>
      </c>
      <c r="EX240" s="24">
        <v>72.485439999999997</v>
      </c>
      <c r="EY240" s="24">
        <v>71.650480000000002</v>
      </c>
      <c r="EZ240" s="24">
        <v>72.009709999999998</v>
      </c>
      <c r="FA240" s="24">
        <v>72.349519999999998</v>
      </c>
      <c r="FB240" s="24">
        <v>72.524270000000001</v>
      </c>
      <c r="FC240" s="24">
        <v>78.368930000000006</v>
      </c>
      <c r="FD240" s="24">
        <v>85.990290000000002</v>
      </c>
      <c r="FE240" s="24">
        <v>91.718440000000001</v>
      </c>
      <c r="FF240" s="24">
        <v>93.805819999999997</v>
      </c>
      <c r="FG240" s="24">
        <v>93.922330000000002</v>
      </c>
      <c r="FH240" s="24">
        <v>93.242720000000006</v>
      </c>
      <c r="FI240" s="24">
        <v>93.029129999999995</v>
      </c>
      <c r="FJ240" s="24">
        <v>92.601939999999999</v>
      </c>
      <c r="FK240" s="24">
        <v>91.514560000000003</v>
      </c>
      <c r="FL240" s="24">
        <v>89.33981</v>
      </c>
      <c r="FM240" s="24">
        <v>86.796120000000002</v>
      </c>
      <c r="FN240" s="24">
        <v>84.223299999999995</v>
      </c>
      <c r="FO240" s="24">
        <v>80.854370000000003</v>
      </c>
      <c r="FP240" s="24">
        <v>80.087379999999996</v>
      </c>
      <c r="FQ240" s="24">
        <v>79.194180000000003</v>
      </c>
      <c r="FR240" s="24">
        <v>78.213589999999996</v>
      </c>
      <c r="FS240" s="24">
        <v>1.0844419999999999</v>
      </c>
      <c r="FT240" s="24">
        <v>4.1617000000000001E-2</v>
      </c>
      <c r="FU240" s="24">
        <v>9.5055600000000004E-2</v>
      </c>
    </row>
    <row r="241" spans="1:177" x14ac:dyDescent="0.2">
      <c r="A241" s="14" t="s">
        <v>228</v>
      </c>
      <c r="B241" s="14" t="s">
        <v>199</v>
      </c>
      <c r="C241" s="14" t="s">
        <v>224</v>
      </c>
      <c r="D241" s="36" t="s">
        <v>259</v>
      </c>
      <c r="E241" s="25" t="s">
        <v>221</v>
      </c>
      <c r="F241" s="25">
        <v>661</v>
      </c>
      <c r="G241" s="24">
        <v>1.152857</v>
      </c>
      <c r="H241" s="24">
        <v>1.062613</v>
      </c>
      <c r="I241" s="24">
        <v>0.97731199999999996</v>
      </c>
      <c r="J241" s="24">
        <v>0.7978864</v>
      </c>
      <c r="K241" s="24">
        <v>0.71429600000000004</v>
      </c>
      <c r="L241" s="24">
        <v>0.74578520000000004</v>
      </c>
      <c r="M241" s="24">
        <v>0.73245499999999997</v>
      </c>
      <c r="N241" s="24">
        <v>0.83487889999999998</v>
      </c>
      <c r="O241" s="24">
        <v>0.83354130000000004</v>
      </c>
      <c r="P241" s="24">
        <v>1.066198</v>
      </c>
      <c r="Q241" s="24">
        <v>1.208601</v>
      </c>
      <c r="R241" s="24">
        <v>1.3721719999999999</v>
      </c>
      <c r="S241" s="24">
        <v>1.6991069999999999</v>
      </c>
      <c r="T241" s="24">
        <v>1.8157019999999999</v>
      </c>
      <c r="U241" s="24">
        <v>1.9367030000000001</v>
      </c>
      <c r="V241" s="24">
        <v>2.0715530000000002</v>
      </c>
      <c r="W241" s="24">
        <v>1.9470460000000001</v>
      </c>
      <c r="X241" s="24">
        <v>1.8888309999999999</v>
      </c>
      <c r="Y241" s="24">
        <v>2.1042960000000002</v>
      </c>
      <c r="Z241" s="24">
        <v>2.1017969999999999</v>
      </c>
      <c r="AA241" s="24">
        <v>1.991805</v>
      </c>
      <c r="AB241" s="24">
        <v>1.8342909999999999</v>
      </c>
      <c r="AC241" s="24">
        <v>1.685206</v>
      </c>
      <c r="AD241" s="24">
        <v>1.445133</v>
      </c>
      <c r="AE241" s="24">
        <v>-0.2351548</v>
      </c>
      <c r="AF241" s="24">
        <v>-0.24008399999999999</v>
      </c>
      <c r="AG241" s="24">
        <v>-0.19508310000000001</v>
      </c>
      <c r="AH241" s="24">
        <v>-0.19478680000000001</v>
      </c>
      <c r="AI241" s="24">
        <v>-0.2286436</v>
      </c>
      <c r="AJ241" s="24">
        <v>-0.20096810000000001</v>
      </c>
      <c r="AK241" s="24">
        <v>-0.24274309999999999</v>
      </c>
      <c r="AL241" s="24">
        <v>-0.16425049999999999</v>
      </c>
      <c r="AM241" s="24">
        <v>-0.1820136</v>
      </c>
      <c r="AN241" s="24">
        <v>-0.108141</v>
      </c>
      <c r="AO241" s="24">
        <v>-4.7779299999999997E-2</v>
      </c>
      <c r="AP241" s="24">
        <v>-8.6485999999999993E-3</v>
      </c>
      <c r="AQ241" s="24">
        <v>5.2850800000000003E-2</v>
      </c>
      <c r="AR241" s="24">
        <v>5.1475999999999996E-3</v>
      </c>
      <c r="AS241" s="24">
        <v>0.14439179999999999</v>
      </c>
      <c r="AT241" s="24">
        <v>8.2751199999999997E-2</v>
      </c>
      <c r="AU241" s="24">
        <v>-4.6279599999999997E-2</v>
      </c>
      <c r="AV241" s="24">
        <v>-3.1329500000000003E-2</v>
      </c>
      <c r="AW241" s="24">
        <v>-7.2147600000000006E-2</v>
      </c>
      <c r="AX241" s="24">
        <v>-5.7342499999999998E-2</v>
      </c>
      <c r="AY241" s="24">
        <v>-6.0620899999999998E-2</v>
      </c>
      <c r="AZ241" s="24">
        <v>-0.1208992</v>
      </c>
      <c r="BA241" s="24">
        <v>-0.10238419999999999</v>
      </c>
      <c r="BB241" s="24">
        <v>-0.1458846</v>
      </c>
      <c r="BC241" s="24">
        <v>-0.1689475</v>
      </c>
      <c r="BD241" s="24">
        <v>-0.17421200000000001</v>
      </c>
      <c r="BE241" s="24">
        <v>-0.1342507</v>
      </c>
      <c r="BF241" s="24">
        <v>-0.13524839999999999</v>
      </c>
      <c r="BG241" s="24">
        <v>-0.16849910000000001</v>
      </c>
      <c r="BH241" s="24">
        <v>-0.1441046</v>
      </c>
      <c r="BI241" s="24">
        <v>-0.1851158</v>
      </c>
      <c r="BJ241" s="24">
        <v>-0.1012343</v>
      </c>
      <c r="BK241" s="24">
        <v>-0.11692130000000001</v>
      </c>
      <c r="BL241" s="24">
        <v>-5.03855E-2</v>
      </c>
      <c r="BM241" s="24">
        <v>1.88854E-2</v>
      </c>
      <c r="BN241" s="24">
        <v>6.6435099999999997E-2</v>
      </c>
      <c r="BO241" s="24">
        <v>0.1321927</v>
      </c>
      <c r="BP241" s="24">
        <v>8.6617799999999995E-2</v>
      </c>
      <c r="BQ241" s="24">
        <v>0.21957080000000001</v>
      </c>
      <c r="BR241" s="24">
        <v>0.16292429999999999</v>
      </c>
      <c r="BS241" s="24">
        <v>3.0396200000000002E-2</v>
      </c>
      <c r="BT241" s="24">
        <v>4.2653799999999999E-2</v>
      </c>
      <c r="BU241" s="24">
        <v>7.8286999999999992E-3</v>
      </c>
      <c r="BV241" s="24">
        <v>2.1795800000000001E-2</v>
      </c>
      <c r="BW241" s="24">
        <v>2.1581300000000001E-2</v>
      </c>
      <c r="BX241" s="24">
        <v>-2.7604E-2</v>
      </c>
      <c r="BY241" s="24">
        <v>-1.8065700000000001E-2</v>
      </c>
      <c r="BZ241" s="24">
        <v>-6.8141900000000005E-2</v>
      </c>
      <c r="CA241" s="24">
        <v>-0.12309249999999999</v>
      </c>
      <c r="CB241" s="24">
        <v>-0.12858929999999999</v>
      </c>
      <c r="CC241" s="24">
        <v>-9.21183E-2</v>
      </c>
      <c r="CD241" s="24">
        <v>-9.4012399999999996E-2</v>
      </c>
      <c r="CE241" s="24">
        <v>-0.12684319999999999</v>
      </c>
      <c r="CF241" s="24">
        <v>-0.1047211</v>
      </c>
      <c r="CG241" s="24">
        <v>-0.14520330000000001</v>
      </c>
      <c r="CH241" s="24">
        <v>-5.7589399999999999E-2</v>
      </c>
      <c r="CI241" s="24">
        <v>-7.18385E-2</v>
      </c>
      <c r="CJ241" s="24">
        <v>-1.03842E-2</v>
      </c>
      <c r="CK241" s="24">
        <v>6.5057199999999996E-2</v>
      </c>
      <c r="CL241" s="24">
        <v>0.1184379</v>
      </c>
      <c r="CM241" s="24">
        <v>0.18714459999999999</v>
      </c>
      <c r="CN241" s="24">
        <v>0.1430438</v>
      </c>
      <c r="CO241" s="24">
        <v>0.27163949999999998</v>
      </c>
      <c r="CP241" s="24">
        <v>0.21845200000000001</v>
      </c>
      <c r="CQ241" s="24">
        <v>8.3501599999999995E-2</v>
      </c>
      <c r="CR241" s="24">
        <v>9.3894400000000003E-2</v>
      </c>
      <c r="CS241" s="24">
        <v>6.3219999999999998E-2</v>
      </c>
      <c r="CT241" s="24">
        <v>7.6606800000000003E-2</v>
      </c>
      <c r="CU241" s="24">
        <v>7.8514299999999995E-2</v>
      </c>
      <c r="CV241" s="24">
        <v>3.7012000000000003E-2</v>
      </c>
      <c r="CW241" s="24">
        <v>4.0333000000000001E-2</v>
      </c>
      <c r="CX241" s="24">
        <v>-1.4297600000000001E-2</v>
      </c>
      <c r="CY241" s="24">
        <v>-7.7237600000000003E-2</v>
      </c>
      <c r="CZ241" s="24">
        <v>-8.2966499999999999E-2</v>
      </c>
      <c r="DA241" s="24">
        <v>-4.9986000000000003E-2</v>
      </c>
      <c r="DB241" s="24">
        <v>-5.2776299999999998E-2</v>
      </c>
      <c r="DC241" s="24">
        <v>-8.5187299999999994E-2</v>
      </c>
      <c r="DD241" s="24">
        <v>-6.5337599999999996E-2</v>
      </c>
      <c r="DE241" s="24">
        <v>-0.1052908</v>
      </c>
      <c r="DF241" s="24">
        <v>-1.39446E-2</v>
      </c>
      <c r="DG241" s="24">
        <v>-2.67557E-2</v>
      </c>
      <c r="DH241" s="24">
        <v>2.96171E-2</v>
      </c>
      <c r="DI241" s="24">
        <v>0.11122890000000001</v>
      </c>
      <c r="DJ241" s="24">
        <v>0.1704406</v>
      </c>
      <c r="DK241" s="24">
        <v>0.2420966</v>
      </c>
      <c r="DL241" s="24">
        <v>0.1994697</v>
      </c>
      <c r="DM241" s="24">
        <v>0.3237082</v>
      </c>
      <c r="DN241" s="24">
        <v>0.27397959999999999</v>
      </c>
      <c r="DO241" s="24">
        <v>0.13660700000000001</v>
      </c>
      <c r="DP241" s="24">
        <v>0.14513499999999999</v>
      </c>
      <c r="DQ241" s="24">
        <v>0.11861140000000001</v>
      </c>
      <c r="DR241" s="24">
        <v>0.1314177</v>
      </c>
      <c r="DS241" s="24">
        <v>0.1354474</v>
      </c>
      <c r="DT241" s="24">
        <v>0.101628</v>
      </c>
      <c r="DU241" s="24">
        <v>9.8731799999999995E-2</v>
      </c>
      <c r="DV241" s="24">
        <v>3.9546699999999997E-2</v>
      </c>
      <c r="DW241" s="24">
        <v>-1.10303E-2</v>
      </c>
      <c r="DX241" s="24">
        <v>-1.7094499999999999E-2</v>
      </c>
      <c r="DY241" s="24">
        <v>1.0846400000000001E-2</v>
      </c>
      <c r="DZ241" s="24">
        <v>6.7619999999999998E-3</v>
      </c>
      <c r="EA241" s="24">
        <v>-2.50429E-2</v>
      </c>
      <c r="EB241" s="24">
        <v>-8.4741E-3</v>
      </c>
      <c r="EC241" s="24">
        <v>-4.7663499999999998E-2</v>
      </c>
      <c r="ED241" s="24">
        <v>4.9071700000000003E-2</v>
      </c>
      <c r="EE241" s="24">
        <v>3.8336700000000001E-2</v>
      </c>
      <c r="EF241" s="24">
        <v>8.7372599999999995E-2</v>
      </c>
      <c r="EG241" s="24">
        <v>0.17789360000000001</v>
      </c>
      <c r="EH241" s="24">
        <v>0.2455243</v>
      </c>
      <c r="EI241" s="24">
        <v>0.32143850000000002</v>
      </c>
      <c r="EJ241" s="24">
        <v>0.28093990000000002</v>
      </c>
      <c r="EK241" s="24">
        <v>0.39888709999999999</v>
      </c>
      <c r="EL241" s="24">
        <v>0.35415279999999999</v>
      </c>
      <c r="EM241" s="24">
        <v>0.21328269999999999</v>
      </c>
      <c r="EN241" s="24">
        <v>0.21911829999999999</v>
      </c>
      <c r="EO241" s="24">
        <v>0.19858770000000001</v>
      </c>
      <c r="EP241" s="24">
        <v>0.21055599999999999</v>
      </c>
      <c r="EQ241" s="24">
        <v>0.2176496</v>
      </c>
      <c r="ER241" s="24">
        <v>0.19492319999999999</v>
      </c>
      <c r="ES241" s="24">
        <v>0.1830503</v>
      </c>
      <c r="ET241" s="24">
        <v>0.1172894</v>
      </c>
      <c r="EU241" s="24">
        <v>73.594939999999994</v>
      </c>
      <c r="EV241" s="24">
        <v>73.367090000000005</v>
      </c>
      <c r="EW241" s="24">
        <v>72.24051</v>
      </c>
      <c r="EX241" s="24">
        <v>71.949359999999999</v>
      </c>
      <c r="EY241" s="24">
        <v>71</v>
      </c>
      <c r="EZ241" s="24">
        <v>71.063289999999995</v>
      </c>
      <c r="FA241" s="24">
        <v>70.227850000000004</v>
      </c>
      <c r="FB241" s="24">
        <v>70.493669999999995</v>
      </c>
      <c r="FC241" s="24">
        <v>77.278480000000002</v>
      </c>
      <c r="FD241" s="24">
        <v>85.987340000000003</v>
      </c>
      <c r="FE241" s="24">
        <v>92.291139999999999</v>
      </c>
      <c r="FF241" s="24">
        <v>95.949359999999999</v>
      </c>
      <c r="FG241" s="24">
        <v>96.911389999999997</v>
      </c>
      <c r="FH241" s="24">
        <v>98.164559999999994</v>
      </c>
      <c r="FI241" s="24">
        <v>98.075950000000006</v>
      </c>
      <c r="FJ241" s="24">
        <v>97.126580000000004</v>
      </c>
      <c r="FK241" s="24">
        <v>96.303790000000006</v>
      </c>
      <c r="FL241" s="24">
        <v>93.481009999999998</v>
      </c>
      <c r="FM241" s="24">
        <v>89.873419999999996</v>
      </c>
      <c r="FN241" s="24">
        <v>87.367090000000005</v>
      </c>
      <c r="FO241" s="24">
        <v>83.987340000000003</v>
      </c>
      <c r="FP241" s="24">
        <v>81.164559999999994</v>
      </c>
      <c r="FQ241" s="24">
        <v>79.202529999999996</v>
      </c>
      <c r="FR241" s="24">
        <v>78.518990000000002</v>
      </c>
      <c r="FS241" s="24">
        <v>1.4766490000000001</v>
      </c>
      <c r="FT241" s="24">
        <v>6.8915100000000007E-2</v>
      </c>
      <c r="FU241" s="24">
        <v>7.9367199999999999E-2</v>
      </c>
    </row>
    <row r="242" spans="1:177" x14ac:dyDescent="0.2">
      <c r="A242" s="14" t="s">
        <v>228</v>
      </c>
      <c r="B242" s="14" t="s">
        <v>199</v>
      </c>
      <c r="C242" s="14" t="s">
        <v>225</v>
      </c>
      <c r="D242" s="36" t="s">
        <v>236</v>
      </c>
      <c r="E242" s="25" t="s">
        <v>219</v>
      </c>
      <c r="F242" s="25">
        <v>3938</v>
      </c>
      <c r="G242" s="24">
        <v>0.55865339999999997</v>
      </c>
      <c r="H242" s="24">
        <v>0.5035345</v>
      </c>
      <c r="I242" s="24">
        <v>0.46982099999999999</v>
      </c>
      <c r="J242" s="24">
        <v>0.45130219999999999</v>
      </c>
      <c r="K242" s="24">
        <v>0.45741789999999999</v>
      </c>
      <c r="L242" s="24">
        <v>0.50025889999999995</v>
      </c>
      <c r="M242" s="24">
        <v>0.57902189999999998</v>
      </c>
      <c r="N242" s="24">
        <v>0.60918269999999997</v>
      </c>
      <c r="O242" s="24">
        <v>0.58951030000000004</v>
      </c>
      <c r="P242" s="24">
        <v>0.58423579999999997</v>
      </c>
      <c r="Q242" s="24">
        <v>0.5817291</v>
      </c>
      <c r="R242" s="24">
        <v>0.57412260000000004</v>
      </c>
      <c r="S242" s="24">
        <v>0.57964859999999996</v>
      </c>
      <c r="T242" s="24">
        <v>0.57390140000000001</v>
      </c>
      <c r="U242" s="24">
        <v>0.58078890000000005</v>
      </c>
      <c r="V242" s="24">
        <v>0.60208620000000002</v>
      </c>
      <c r="W242" s="24">
        <v>0.63175939999999997</v>
      </c>
      <c r="X242" s="24">
        <v>0.6966405</v>
      </c>
      <c r="Y242" s="24">
        <v>0.77191189999999998</v>
      </c>
      <c r="Z242" s="24">
        <v>0.86575590000000002</v>
      </c>
      <c r="AA242" s="24">
        <v>0.91792850000000004</v>
      </c>
      <c r="AB242" s="24">
        <v>0.868147</v>
      </c>
      <c r="AC242" s="24">
        <v>0.76469359999999997</v>
      </c>
      <c r="AD242" s="24">
        <v>0.64742390000000005</v>
      </c>
      <c r="AE242" s="24">
        <v>-6.1663999999999997E-2</v>
      </c>
      <c r="AF242" s="24">
        <v>-6.0940500000000002E-2</v>
      </c>
      <c r="AG242" s="24">
        <v>-5.4127500000000002E-2</v>
      </c>
      <c r="AH242" s="24">
        <v>-5.2163399999999999E-2</v>
      </c>
      <c r="AI242" s="24">
        <v>-3.4218800000000001E-2</v>
      </c>
      <c r="AJ242" s="24">
        <v>-2.9545800000000001E-2</v>
      </c>
      <c r="AK242" s="24">
        <v>-1.831E-2</v>
      </c>
      <c r="AL242" s="24">
        <v>-1.14888E-2</v>
      </c>
      <c r="AM242" s="24">
        <v>-1.4020599999999999E-2</v>
      </c>
      <c r="AN242" s="24">
        <v>-7.8329000000000003E-3</v>
      </c>
      <c r="AO242" s="24">
        <v>4.6341000000000004E-3</v>
      </c>
      <c r="AP242" s="24">
        <v>8.7475000000000001E-3</v>
      </c>
      <c r="AQ242" s="24">
        <v>1.9091E-2</v>
      </c>
      <c r="AR242" s="24">
        <v>1.5884800000000001E-2</v>
      </c>
      <c r="AS242" s="24">
        <v>1.72877E-2</v>
      </c>
      <c r="AT242" s="24">
        <v>2.5471199999999999E-2</v>
      </c>
      <c r="AU242" s="24">
        <v>1.47863E-2</v>
      </c>
      <c r="AV242" s="24">
        <v>1.6296600000000001E-2</v>
      </c>
      <c r="AW242" s="24">
        <v>8.0759999999999998E-3</v>
      </c>
      <c r="AX242" s="24">
        <v>-1.5994999999999999E-2</v>
      </c>
      <c r="AY242" s="24">
        <v>-2.18432E-2</v>
      </c>
      <c r="AZ242" s="24">
        <v>-1.7249899999999999E-2</v>
      </c>
      <c r="BA242" s="24">
        <v>-3.43498E-2</v>
      </c>
      <c r="BB242" s="24">
        <v>-3.6422299999999998E-2</v>
      </c>
      <c r="BC242" s="24">
        <v>-5.1291099999999999E-2</v>
      </c>
      <c r="BD242" s="24">
        <v>-5.1028799999999999E-2</v>
      </c>
      <c r="BE242" s="24">
        <v>-4.49127E-2</v>
      </c>
      <c r="BF242" s="24">
        <v>-4.3459999999999999E-2</v>
      </c>
      <c r="BG242" s="24">
        <v>-2.6279199999999999E-2</v>
      </c>
      <c r="BH242" s="24">
        <v>-2.1297400000000001E-2</v>
      </c>
      <c r="BI242" s="24">
        <v>-1.0073199999999999E-2</v>
      </c>
      <c r="BJ242" s="24">
        <v>-3.4597999999999999E-3</v>
      </c>
      <c r="BK242" s="24">
        <v>-6.4250000000000002E-3</v>
      </c>
      <c r="BL242" s="24">
        <v>2.5490000000000002E-4</v>
      </c>
      <c r="BM242" s="24">
        <v>1.2453499999999999E-2</v>
      </c>
      <c r="BN242" s="24">
        <v>1.6508200000000001E-2</v>
      </c>
      <c r="BO242" s="24">
        <v>2.67242E-2</v>
      </c>
      <c r="BP242" s="24">
        <v>2.3498999999999999E-2</v>
      </c>
      <c r="BQ242" s="24">
        <v>2.48997E-2</v>
      </c>
      <c r="BR242" s="24">
        <v>3.34886E-2</v>
      </c>
      <c r="BS242" s="24">
        <v>2.30146E-2</v>
      </c>
      <c r="BT242" s="24">
        <v>2.4369700000000001E-2</v>
      </c>
      <c r="BU242" s="24">
        <v>1.6407000000000001E-2</v>
      </c>
      <c r="BV242" s="24">
        <v>-6.6978000000000003E-3</v>
      </c>
      <c r="BW242" s="24">
        <v>-1.2807900000000001E-2</v>
      </c>
      <c r="BX242" s="24">
        <v>-8.5228000000000005E-3</v>
      </c>
      <c r="BY242" s="24">
        <v>-2.5492299999999999E-2</v>
      </c>
      <c r="BZ242" s="24">
        <v>-2.7402900000000001E-2</v>
      </c>
      <c r="CA242" s="24">
        <v>-4.4106899999999997E-2</v>
      </c>
      <c r="CB242" s="24">
        <v>-4.4164000000000002E-2</v>
      </c>
      <c r="CC242" s="24">
        <v>-3.8530599999999998E-2</v>
      </c>
      <c r="CD242" s="24">
        <v>-3.7432100000000003E-2</v>
      </c>
      <c r="CE242" s="24">
        <v>-2.0780300000000002E-2</v>
      </c>
      <c r="CF242" s="24">
        <v>-1.5584600000000001E-2</v>
      </c>
      <c r="CG242" s="24">
        <v>-4.3685E-3</v>
      </c>
      <c r="CH242" s="24">
        <v>2.101E-3</v>
      </c>
      <c r="CI242" s="24">
        <v>-1.1643000000000001E-3</v>
      </c>
      <c r="CJ242" s="24">
        <v>5.8564000000000003E-3</v>
      </c>
      <c r="CK242" s="24">
        <v>1.7869099999999999E-2</v>
      </c>
      <c r="CL242" s="24">
        <v>2.1883300000000001E-2</v>
      </c>
      <c r="CM242" s="24">
        <v>3.2010999999999998E-2</v>
      </c>
      <c r="CN242" s="24">
        <v>2.8772599999999999E-2</v>
      </c>
      <c r="CO242" s="24">
        <v>3.0171699999999999E-2</v>
      </c>
      <c r="CP242" s="24">
        <v>3.90415E-2</v>
      </c>
      <c r="CQ242" s="24">
        <v>2.87134E-2</v>
      </c>
      <c r="CR242" s="24">
        <v>2.99612E-2</v>
      </c>
      <c r="CS242" s="24">
        <v>2.2176999999999999E-2</v>
      </c>
      <c r="CT242" s="24">
        <v>-2.586E-4</v>
      </c>
      <c r="CU242" s="24">
        <v>-6.5500000000000003E-3</v>
      </c>
      <c r="CV242" s="24">
        <v>-2.4784E-3</v>
      </c>
      <c r="CW242" s="24">
        <v>-1.9357699999999999E-2</v>
      </c>
      <c r="CX242" s="24">
        <v>-2.1156100000000001E-2</v>
      </c>
      <c r="CY242" s="24">
        <v>-3.6922700000000003E-2</v>
      </c>
      <c r="CZ242" s="24">
        <v>-3.7299199999999998E-2</v>
      </c>
      <c r="DA242" s="24">
        <v>-3.2148500000000003E-2</v>
      </c>
      <c r="DB242" s="24">
        <v>-3.14042E-2</v>
      </c>
      <c r="DC242" s="24">
        <v>-1.5281299999999999E-2</v>
      </c>
      <c r="DD242" s="24">
        <v>-9.8718E-3</v>
      </c>
      <c r="DE242" s="24">
        <v>1.3362999999999999E-3</v>
      </c>
      <c r="DF242" s="24">
        <v>7.6617999999999999E-3</v>
      </c>
      <c r="DG242" s="24">
        <v>4.0964E-3</v>
      </c>
      <c r="DH242" s="24">
        <v>1.1457999999999999E-2</v>
      </c>
      <c r="DI242" s="24">
        <v>2.3284800000000001E-2</v>
      </c>
      <c r="DJ242" s="24">
        <v>2.7258399999999999E-2</v>
      </c>
      <c r="DK242" s="24">
        <v>3.7297700000000003E-2</v>
      </c>
      <c r="DL242" s="24">
        <v>3.4046100000000003E-2</v>
      </c>
      <c r="DM242" s="24">
        <v>3.5443700000000002E-2</v>
      </c>
      <c r="DN242" s="24">
        <v>4.4594300000000003E-2</v>
      </c>
      <c r="DO242" s="24">
        <v>3.44123E-2</v>
      </c>
      <c r="DP242" s="24">
        <v>3.5552599999999997E-2</v>
      </c>
      <c r="DQ242" s="24">
        <v>2.7947E-2</v>
      </c>
      <c r="DR242" s="24">
        <v>6.1805000000000002E-3</v>
      </c>
      <c r="DS242" s="24">
        <v>-2.922E-4</v>
      </c>
      <c r="DT242" s="24">
        <v>3.5660000000000002E-3</v>
      </c>
      <c r="DU242" s="24">
        <v>-1.32231E-2</v>
      </c>
      <c r="DV242" s="24">
        <v>-1.4909199999999999E-2</v>
      </c>
      <c r="DW242" s="24">
        <v>-2.6549900000000001E-2</v>
      </c>
      <c r="DX242" s="24">
        <v>-2.7387600000000002E-2</v>
      </c>
      <c r="DY242" s="24">
        <v>-2.2933700000000001E-2</v>
      </c>
      <c r="DZ242" s="24">
        <v>-2.27008E-2</v>
      </c>
      <c r="EA242" s="24">
        <v>-7.3416999999999996E-3</v>
      </c>
      <c r="EB242" s="24">
        <v>-1.6234999999999999E-3</v>
      </c>
      <c r="EC242" s="24">
        <v>9.5730999999999993E-3</v>
      </c>
      <c r="ED242" s="24">
        <v>1.5690800000000001E-2</v>
      </c>
      <c r="EE242" s="24">
        <v>1.1691999999999999E-2</v>
      </c>
      <c r="EF242" s="24">
        <v>1.9545699999999999E-2</v>
      </c>
      <c r="EG242" s="24">
        <v>3.1104199999999999E-2</v>
      </c>
      <c r="EH242" s="24">
        <v>3.50192E-2</v>
      </c>
      <c r="EI242" s="24">
        <v>4.4930999999999999E-2</v>
      </c>
      <c r="EJ242" s="24">
        <v>4.1660299999999997E-2</v>
      </c>
      <c r="EK242" s="24">
        <v>4.3055700000000002E-2</v>
      </c>
      <c r="EL242" s="24">
        <v>5.26118E-2</v>
      </c>
      <c r="EM242" s="24">
        <v>4.2640499999999998E-2</v>
      </c>
      <c r="EN242" s="24">
        <v>4.3625799999999999E-2</v>
      </c>
      <c r="EO242" s="24">
        <v>3.6277900000000002E-2</v>
      </c>
      <c r="EP242" s="24">
        <v>1.54777E-2</v>
      </c>
      <c r="EQ242" s="24">
        <v>8.7431000000000002E-3</v>
      </c>
      <c r="ER242" s="24">
        <v>1.2293200000000001E-2</v>
      </c>
      <c r="ES242" s="24">
        <v>-4.3655999999999999E-3</v>
      </c>
      <c r="ET242" s="24">
        <v>-5.8897999999999997E-3</v>
      </c>
      <c r="EU242" s="24">
        <v>57.955379999999998</v>
      </c>
      <c r="EV242" s="24">
        <v>57.299010000000003</v>
      </c>
      <c r="EW242" s="24">
        <v>56.81203</v>
      </c>
      <c r="EX242" s="24">
        <v>56.449590000000001</v>
      </c>
      <c r="EY242" s="24">
        <v>56.114870000000003</v>
      </c>
      <c r="EZ242" s="24">
        <v>55.536799999999999</v>
      </c>
      <c r="FA242" s="24">
        <v>55.093809999999998</v>
      </c>
      <c r="FB242" s="24">
        <v>55.39629</v>
      </c>
      <c r="FC242" s="24">
        <v>58.462380000000003</v>
      </c>
      <c r="FD242" s="24">
        <v>62.036850000000001</v>
      </c>
      <c r="FE242" s="24">
        <v>65.446340000000006</v>
      </c>
      <c r="FF242" s="24">
        <v>68.595690000000005</v>
      </c>
      <c r="FG242" s="24">
        <v>70.480819999999994</v>
      </c>
      <c r="FH242" s="24">
        <v>71.582679999999996</v>
      </c>
      <c r="FI242" s="24">
        <v>71.819360000000003</v>
      </c>
      <c r="FJ242" s="24">
        <v>71.345870000000005</v>
      </c>
      <c r="FK242" s="24">
        <v>70.439959999999999</v>
      </c>
      <c r="FL242" s="24">
        <v>68.871899999999997</v>
      </c>
      <c r="FM242" s="24">
        <v>67.126270000000005</v>
      </c>
      <c r="FN242" s="24">
        <v>64.463040000000007</v>
      </c>
      <c r="FO242" s="24">
        <v>62.274799999999999</v>
      </c>
      <c r="FP242" s="24">
        <v>61.115560000000002</v>
      </c>
      <c r="FQ242" s="24">
        <v>59.947679999999998</v>
      </c>
      <c r="FR242" s="24">
        <v>59.045369999999998</v>
      </c>
      <c r="FS242" s="24">
        <v>0.1656957</v>
      </c>
      <c r="FT242" s="24">
        <v>6.9363999999999997E-3</v>
      </c>
      <c r="FU242" s="24">
        <v>9.0328000000000006E-3</v>
      </c>
    </row>
    <row r="243" spans="1:177" x14ac:dyDescent="0.2">
      <c r="A243" s="14" t="s">
        <v>228</v>
      </c>
      <c r="B243" s="14" t="s">
        <v>199</v>
      </c>
      <c r="C243" s="14" t="s">
        <v>225</v>
      </c>
      <c r="D243" s="36" t="s">
        <v>236</v>
      </c>
      <c r="E243" s="25" t="s">
        <v>220</v>
      </c>
      <c r="F243" s="25">
        <v>2281</v>
      </c>
      <c r="G243" s="24">
        <v>0.55056159999999998</v>
      </c>
      <c r="H243" s="24">
        <v>0.4922955</v>
      </c>
      <c r="I243" s="24">
        <v>0.45636339999999997</v>
      </c>
      <c r="J243" s="24">
        <v>0.43370540000000002</v>
      </c>
      <c r="K243" s="24">
        <v>0.43077500000000002</v>
      </c>
      <c r="L243" s="24">
        <v>0.46356180000000002</v>
      </c>
      <c r="M243" s="24">
        <v>0.53078040000000004</v>
      </c>
      <c r="N243" s="24">
        <v>0.58408110000000002</v>
      </c>
      <c r="O243" s="24">
        <v>0.57644410000000001</v>
      </c>
      <c r="P243" s="24">
        <v>0.57666499999999998</v>
      </c>
      <c r="Q243" s="24">
        <v>0.57282690000000003</v>
      </c>
      <c r="R243" s="24">
        <v>0.56366830000000001</v>
      </c>
      <c r="S243" s="24">
        <v>0.57223009999999996</v>
      </c>
      <c r="T243" s="24">
        <v>0.56477630000000001</v>
      </c>
      <c r="U243" s="24">
        <v>0.57088709999999998</v>
      </c>
      <c r="V243" s="24">
        <v>0.58931789999999995</v>
      </c>
      <c r="W243" s="24">
        <v>0.59809400000000001</v>
      </c>
      <c r="X243" s="24">
        <v>0.6669602</v>
      </c>
      <c r="Y243" s="24">
        <v>0.73803059999999998</v>
      </c>
      <c r="Z243" s="24">
        <v>0.83041849999999995</v>
      </c>
      <c r="AA243" s="24">
        <v>0.89230140000000002</v>
      </c>
      <c r="AB243" s="24">
        <v>0.85045150000000003</v>
      </c>
      <c r="AC243" s="24">
        <v>0.7525811</v>
      </c>
      <c r="AD243" s="24">
        <v>0.63806019999999997</v>
      </c>
      <c r="AE243" s="24">
        <v>-7.7915399999999996E-2</v>
      </c>
      <c r="AF243" s="24">
        <v>-8.3712400000000006E-2</v>
      </c>
      <c r="AG243" s="24">
        <v>-7.8507800000000003E-2</v>
      </c>
      <c r="AH243" s="24">
        <v>-7.1238399999999993E-2</v>
      </c>
      <c r="AI243" s="24">
        <v>-5.0425299999999999E-2</v>
      </c>
      <c r="AJ243" s="24">
        <v>-4.52305E-2</v>
      </c>
      <c r="AK243" s="24">
        <v>-4.8188700000000001E-2</v>
      </c>
      <c r="AL243" s="24">
        <v>-2.6670800000000001E-2</v>
      </c>
      <c r="AM243" s="24">
        <v>-2.0099700000000002E-2</v>
      </c>
      <c r="AN243" s="24">
        <v>-1.40505E-2</v>
      </c>
      <c r="AO243" s="24">
        <v>-2.1469000000000002E-3</v>
      </c>
      <c r="AP243" s="24">
        <v>3.4144000000000002E-3</v>
      </c>
      <c r="AQ243" s="24">
        <v>2.6581199999999999E-2</v>
      </c>
      <c r="AR243" s="24">
        <v>2.65302E-2</v>
      </c>
      <c r="AS243" s="24">
        <v>2.90119E-2</v>
      </c>
      <c r="AT243" s="24">
        <v>3.5430700000000002E-2</v>
      </c>
      <c r="AU243" s="24">
        <v>8.9879000000000001E-3</v>
      </c>
      <c r="AV243" s="24">
        <v>2.3420199999999999E-2</v>
      </c>
      <c r="AW243" s="24">
        <v>-2.8580000000000001E-4</v>
      </c>
      <c r="AX243" s="24">
        <v>-2.9135500000000002E-2</v>
      </c>
      <c r="AY243" s="24">
        <v>-3.22736E-2</v>
      </c>
      <c r="AZ243" s="24">
        <v>-2.8250000000000001E-2</v>
      </c>
      <c r="BA243" s="24">
        <v>-4.4613600000000003E-2</v>
      </c>
      <c r="BB243" s="24">
        <v>-4.5194499999999999E-2</v>
      </c>
      <c r="BC243" s="24">
        <v>-6.3248899999999997E-2</v>
      </c>
      <c r="BD243" s="24">
        <v>-6.9504800000000005E-2</v>
      </c>
      <c r="BE243" s="24">
        <v>-6.5386600000000003E-2</v>
      </c>
      <c r="BF243" s="24">
        <v>-5.8917600000000001E-2</v>
      </c>
      <c r="BG243" s="24">
        <v>-3.9795200000000003E-2</v>
      </c>
      <c r="BH243" s="24">
        <v>-3.46302E-2</v>
      </c>
      <c r="BI243" s="24">
        <v>-3.7839200000000003E-2</v>
      </c>
      <c r="BJ243" s="24">
        <v>-1.50857E-2</v>
      </c>
      <c r="BK243" s="24">
        <v>-9.7982E-3</v>
      </c>
      <c r="BL243" s="24">
        <v>-2.7997999999999999E-3</v>
      </c>
      <c r="BM243" s="24">
        <v>8.6049000000000004E-3</v>
      </c>
      <c r="BN243" s="24">
        <v>1.41391E-2</v>
      </c>
      <c r="BO243" s="24">
        <v>3.7301500000000001E-2</v>
      </c>
      <c r="BP243" s="24">
        <v>3.7220200000000002E-2</v>
      </c>
      <c r="BQ243" s="24">
        <v>3.96648E-2</v>
      </c>
      <c r="BR243" s="24">
        <v>4.6531200000000002E-2</v>
      </c>
      <c r="BS243" s="24">
        <v>1.9964900000000001E-2</v>
      </c>
      <c r="BT243" s="24">
        <v>3.3969399999999997E-2</v>
      </c>
      <c r="BU243" s="24">
        <v>1.06739E-2</v>
      </c>
      <c r="BV243" s="24">
        <v>-1.6621199999999999E-2</v>
      </c>
      <c r="BW243" s="24">
        <v>-2.0049899999999999E-2</v>
      </c>
      <c r="BX243" s="24">
        <v>-1.6368500000000001E-2</v>
      </c>
      <c r="BY243" s="24">
        <v>-3.2212600000000001E-2</v>
      </c>
      <c r="BZ243" s="24">
        <v>-3.27526E-2</v>
      </c>
      <c r="CA243" s="24">
        <v>-5.3090999999999999E-2</v>
      </c>
      <c r="CB243" s="24">
        <v>-5.9664700000000001E-2</v>
      </c>
      <c r="CC243" s="24">
        <v>-5.6298899999999999E-2</v>
      </c>
      <c r="CD243" s="24">
        <v>-5.0384199999999997E-2</v>
      </c>
      <c r="CE243" s="24">
        <v>-3.2432799999999998E-2</v>
      </c>
      <c r="CF243" s="24">
        <v>-2.72885E-2</v>
      </c>
      <c r="CG243" s="24">
        <v>-3.0671199999999999E-2</v>
      </c>
      <c r="CH243" s="24">
        <v>-7.0619000000000003E-3</v>
      </c>
      <c r="CI243" s="24">
        <v>-2.6633999999999998E-3</v>
      </c>
      <c r="CJ243" s="24">
        <v>4.9924000000000001E-3</v>
      </c>
      <c r="CK243" s="24">
        <v>1.6051599999999999E-2</v>
      </c>
      <c r="CL243" s="24">
        <v>2.1566999999999999E-2</v>
      </c>
      <c r="CM243" s="24">
        <v>4.4726299999999997E-2</v>
      </c>
      <c r="CN243" s="24">
        <v>4.46241E-2</v>
      </c>
      <c r="CO243" s="24">
        <v>4.7042899999999999E-2</v>
      </c>
      <c r="CP243" s="24">
        <v>5.4219499999999997E-2</v>
      </c>
      <c r="CQ243" s="24">
        <v>2.7567500000000002E-2</v>
      </c>
      <c r="CR243" s="24">
        <v>4.1275699999999999E-2</v>
      </c>
      <c r="CS243" s="24">
        <v>1.8264599999999999E-2</v>
      </c>
      <c r="CT243" s="24">
        <v>-7.9538000000000005E-3</v>
      </c>
      <c r="CU243" s="24">
        <v>-1.15838E-2</v>
      </c>
      <c r="CV243" s="24">
        <v>-8.1393999999999998E-3</v>
      </c>
      <c r="CW243" s="24">
        <v>-2.3623700000000001E-2</v>
      </c>
      <c r="CX243" s="24">
        <v>-2.4135400000000001E-2</v>
      </c>
      <c r="CY243" s="24">
        <v>-4.2932999999999999E-2</v>
      </c>
      <c r="CZ243" s="24">
        <v>-4.9824500000000001E-2</v>
      </c>
      <c r="DA243" s="24">
        <v>-4.7211200000000002E-2</v>
      </c>
      <c r="DB243" s="24">
        <v>-4.1850800000000001E-2</v>
      </c>
      <c r="DC243" s="24">
        <v>-2.50704E-2</v>
      </c>
      <c r="DD243" s="24">
        <v>-1.9946800000000001E-2</v>
      </c>
      <c r="DE243" s="24">
        <v>-2.3503099999999999E-2</v>
      </c>
      <c r="DF243" s="24">
        <v>9.6190000000000002E-4</v>
      </c>
      <c r="DG243" s="24">
        <v>4.4714000000000004E-3</v>
      </c>
      <c r="DH243" s="24">
        <v>1.27846E-2</v>
      </c>
      <c r="DI243" s="24">
        <v>2.34983E-2</v>
      </c>
      <c r="DJ243" s="24">
        <v>2.8995E-2</v>
      </c>
      <c r="DK243" s="24">
        <v>5.2151099999999999E-2</v>
      </c>
      <c r="DL243" s="24">
        <v>5.2027999999999998E-2</v>
      </c>
      <c r="DM243" s="24">
        <v>5.4420999999999997E-2</v>
      </c>
      <c r="DN243" s="24">
        <v>6.1907700000000003E-2</v>
      </c>
      <c r="DO243" s="24">
        <v>3.5170100000000003E-2</v>
      </c>
      <c r="DP243" s="24">
        <v>4.8582E-2</v>
      </c>
      <c r="DQ243" s="24">
        <v>2.5855300000000001E-2</v>
      </c>
      <c r="DR243" s="24">
        <v>7.136E-4</v>
      </c>
      <c r="DS243" s="24">
        <v>-3.1177000000000002E-3</v>
      </c>
      <c r="DT243" s="24">
        <v>8.9699999999999998E-5</v>
      </c>
      <c r="DU243" s="24">
        <v>-1.50347E-2</v>
      </c>
      <c r="DV243" s="24">
        <v>-1.55181E-2</v>
      </c>
      <c r="DW243" s="24">
        <v>-2.82665E-2</v>
      </c>
      <c r="DX243" s="24">
        <v>-3.56169E-2</v>
      </c>
      <c r="DY243" s="24">
        <v>-3.4090099999999998E-2</v>
      </c>
      <c r="DZ243" s="24">
        <v>-2.9529900000000001E-2</v>
      </c>
      <c r="EA243" s="24">
        <v>-1.44403E-2</v>
      </c>
      <c r="EB243" s="24">
        <v>-9.3465000000000006E-3</v>
      </c>
      <c r="EC243" s="24">
        <v>-1.31536E-2</v>
      </c>
      <c r="ED243" s="24">
        <v>1.2547000000000001E-2</v>
      </c>
      <c r="EE243" s="24">
        <v>1.4772800000000001E-2</v>
      </c>
      <c r="EF243" s="24">
        <v>2.4035299999999999E-2</v>
      </c>
      <c r="EG243" s="24">
        <v>3.4250200000000001E-2</v>
      </c>
      <c r="EH243" s="24">
        <v>3.9719699999999997E-2</v>
      </c>
      <c r="EI243" s="24">
        <v>6.2871300000000005E-2</v>
      </c>
      <c r="EJ243" s="24">
        <v>6.2717999999999996E-2</v>
      </c>
      <c r="EK243" s="24">
        <v>6.5073800000000001E-2</v>
      </c>
      <c r="EL243" s="24">
        <v>7.3008199999999995E-2</v>
      </c>
      <c r="EM243" s="24">
        <v>4.6147000000000001E-2</v>
      </c>
      <c r="EN243" s="24">
        <v>5.9131200000000002E-2</v>
      </c>
      <c r="EO243" s="24">
        <v>3.6815000000000001E-2</v>
      </c>
      <c r="EP243" s="24">
        <v>1.3227900000000001E-2</v>
      </c>
      <c r="EQ243" s="24">
        <v>9.1059999999999995E-3</v>
      </c>
      <c r="ER243" s="24">
        <v>1.19712E-2</v>
      </c>
      <c r="ES243" s="24">
        <v>-2.6337000000000001E-3</v>
      </c>
      <c r="ET243" s="24">
        <v>-3.0761999999999999E-3</v>
      </c>
      <c r="EU243" s="24">
        <v>58.978470000000002</v>
      </c>
      <c r="EV243" s="24">
        <v>58.38355</v>
      </c>
      <c r="EW243" s="24">
        <v>57.881259999999997</v>
      </c>
      <c r="EX243" s="24">
        <v>57.632710000000003</v>
      </c>
      <c r="EY243" s="24">
        <v>57.336300000000001</v>
      </c>
      <c r="EZ243" s="24">
        <v>56.814070000000001</v>
      </c>
      <c r="FA243" s="24">
        <v>56.40916</v>
      </c>
      <c r="FB243" s="24">
        <v>56.88409</v>
      </c>
      <c r="FC243" s="24">
        <v>59.545670000000001</v>
      </c>
      <c r="FD243" s="24">
        <v>62.652389999999997</v>
      </c>
      <c r="FE243" s="24">
        <v>65.657769999999999</v>
      </c>
      <c r="FF243" s="24">
        <v>68.467380000000006</v>
      </c>
      <c r="FG243" s="24">
        <v>70.031199999999998</v>
      </c>
      <c r="FH243" s="24">
        <v>70.874529999999993</v>
      </c>
      <c r="FI243" s="24">
        <v>70.924539999999993</v>
      </c>
      <c r="FJ243" s="24">
        <v>70.413939999999997</v>
      </c>
      <c r="FK243" s="24">
        <v>69.69735</v>
      </c>
      <c r="FL243" s="24">
        <v>68.278729999999996</v>
      </c>
      <c r="FM243" s="24">
        <v>66.768299999999996</v>
      </c>
      <c r="FN243" s="24">
        <v>64.531909999999996</v>
      </c>
      <c r="FO243" s="24">
        <v>62.618949999999998</v>
      </c>
      <c r="FP243" s="24">
        <v>61.655859999999997</v>
      </c>
      <c r="FQ243" s="24">
        <v>60.672280000000001</v>
      </c>
      <c r="FR243" s="24">
        <v>59.89752</v>
      </c>
      <c r="FS243" s="24">
        <v>0.21518300000000001</v>
      </c>
      <c r="FT243" s="24">
        <v>9.2630999999999998E-3</v>
      </c>
      <c r="FU243" s="24">
        <v>1.18733E-2</v>
      </c>
    </row>
    <row r="244" spans="1:177" x14ac:dyDescent="0.2">
      <c r="A244" s="14" t="s">
        <v>228</v>
      </c>
      <c r="B244" s="14" t="s">
        <v>199</v>
      </c>
      <c r="C244" s="14" t="s">
        <v>225</v>
      </c>
      <c r="D244" s="36" t="s">
        <v>236</v>
      </c>
      <c r="E244" s="25" t="s">
        <v>221</v>
      </c>
      <c r="F244" s="25">
        <v>1657</v>
      </c>
      <c r="G244" s="24">
        <v>0.57055699999999998</v>
      </c>
      <c r="H244" s="24">
        <v>0.51973740000000002</v>
      </c>
      <c r="I244" s="24">
        <v>0.48903410000000003</v>
      </c>
      <c r="J244" s="24">
        <v>0.47628860000000001</v>
      </c>
      <c r="K244" s="24">
        <v>0.49498750000000002</v>
      </c>
      <c r="L244" s="24">
        <v>0.55167500000000003</v>
      </c>
      <c r="M244" s="24">
        <v>0.6462985</v>
      </c>
      <c r="N244" s="24">
        <v>0.64418390000000003</v>
      </c>
      <c r="O244" s="24">
        <v>0.60795399999999999</v>
      </c>
      <c r="P244" s="24">
        <v>0.59525589999999995</v>
      </c>
      <c r="Q244" s="24">
        <v>0.59486340000000004</v>
      </c>
      <c r="R244" s="24">
        <v>0.58949130000000005</v>
      </c>
      <c r="S244" s="24">
        <v>0.59062309999999996</v>
      </c>
      <c r="T244" s="24">
        <v>0.587202</v>
      </c>
      <c r="U244" s="24">
        <v>0.59528040000000004</v>
      </c>
      <c r="V244" s="24">
        <v>0.62043800000000005</v>
      </c>
      <c r="W244" s="24">
        <v>0.67902280000000004</v>
      </c>
      <c r="X244" s="24">
        <v>0.73795489999999997</v>
      </c>
      <c r="Y244" s="24">
        <v>0.819407</v>
      </c>
      <c r="Z244" s="24">
        <v>0.91523239999999995</v>
      </c>
      <c r="AA244" s="24">
        <v>0.95402529999999997</v>
      </c>
      <c r="AB244" s="24">
        <v>0.89338090000000003</v>
      </c>
      <c r="AC244" s="24">
        <v>0.78228149999999996</v>
      </c>
      <c r="AD244" s="24">
        <v>0.6611802</v>
      </c>
      <c r="AE244" s="24">
        <v>-5.4849299999999997E-2</v>
      </c>
      <c r="AF244" s="24">
        <v>-4.4229299999999999E-2</v>
      </c>
      <c r="AG244" s="24">
        <v>-3.4254800000000002E-2</v>
      </c>
      <c r="AH244" s="24">
        <v>-3.8876599999999997E-2</v>
      </c>
      <c r="AI244" s="24">
        <v>-2.4142400000000001E-2</v>
      </c>
      <c r="AJ244" s="24">
        <v>-2.09851E-2</v>
      </c>
      <c r="AK244" s="24">
        <v>9.8048000000000007E-3</v>
      </c>
      <c r="AL244" s="24">
        <v>-2.6632000000000001E-3</v>
      </c>
      <c r="AM244" s="24">
        <v>-1.7637400000000001E-2</v>
      </c>
      <c r="AN244" s="24">
        <v>-1.1644099999999999E-2</v>
      </c>
      <c r="AO244" s="24">
        <v>2.2634E-3</v>
      </c>
      <c r="AP244" s="24">
        <v>4.6338999999999998E-3</v>
      </c>
      <c r="AQ244" s="24">
        <v>-2.5179E-3</v>
      </c>
      <c r="AR244" s="24">
        <v>-1.01172E-2</v>
      </c>
      <c r="AS244" s="24">
        <v>-1.00558E-2</v>
      </c>
      <c r="AT244" s="24">
        <v>-3.4200000000000002E-4</v>
      </c>
      <c r="AU244" s="24">
        <v>9.9413999999999995E-3</v>
      </c>
      <c r="AV244" s="24">
        <v>-6.7228000000000001E-3</v>
      </c>
      <c r="AW244" s="24">
        <v>6.4278E-3</v>
      </c>
      <c r="AX244" s="24">
        <v>-1.25098E-2</v>
      </c>
      <c r="AY244" s="24">
        <v>-2.15452E-2</v>
      </c>
      <c r="AZ244" s="24">
        <v>-1.54745E-2</v>
      </c>
      <c r="BA244" s="24">
        <v>-3.3409300000000003E-2</v>
      </c>
      <c r="BB244" s="24">
        <v>-3.7996000000000002E-2</v>
      </c>
      <c r="BC244" s="24">
        <v>-4.0739499999999998E-2</v>
      </c>
      <c r="BD244" s="24">
        <v>-3.11297E-2</v>
      </c>
      <c r="BE244" s="24">
        <v>-2.1901400000000001E-2</v>
      </c>
      <c r="BF244" s="24">
        <v>-2.7062699999999999E-2</v>
      </c>
      <c r="BG244" s="24">
        <v>-1.22293E-2</v>
      </c>
      <c r="BH244" s="24">
        <v>-7.8744999999999996E-3</v>
      </c>
      <c r="BI244" s="24">
        <v>2.3221599999999998E-2</v>
      </c>
      <c r="BJ244" s="24">
        <v>7.7846E-3</v>
      </c>
      <c r="BK244" s="24">
        <v>-6.4758999999999997E-3</v>
      </c>
      <c r="BL244" s="24">
        <v>-2.8360000000000001E-4</v>
      </c>
      <c r="BM244" s="24">
        <v>1.3444299999999999E-2</v>
      </c>
      <c r="BN244" s="24">
        <v>1.56069E-2</v>
      </c>
      <c r="BO244" s="24">
        <v>7.8861999999999995E-3</v>
      </c>
      <c r="BP244" s="24">
        <v>2.7379999999999999E-4</v>
      </c>
      <c r="BQ244" s="24">
        <v>3.5879999999999999E-4</v>
      </c>
      <c r="BR244" s="24">
        <v>1.08942E-2</v>
      </c>
      <c r="BS244" s="24">
        <v>2.2338199999999999E-2</v>
      </c>
      <c r="BT244" s="24">
        <v>5.8047000000000003E-3</v>
      </c>
      <c r="BU244" s="24">
        <v>1.9263200000000001E-2</v>
      </c>
      <c r="BV244" s="24">
        <v>1.3341E-3</v>
      </c>
      <c r="BW244" s="24">
        <v>-8.2153999999999994E-3</v>
      </c>
      <c r="BX244" s="24">
        <v>-2.7382000000000001E-3</v>
      </c>
      <c r="BY244" s="24">
        <v>-2.1139000000000002E-2</v>
      </c>
      <c r="BZ244" s="24">
        <v>-2.51451E-2</v>
      </c>
      <c r="CA244" s="24">
        <v>-3.0967100000000001E-2</v>
      </c>
      <c r="CB244" s="24">
        <v>-2.20571E-2</v>
      </c>
      <c r="CC244" s="24">
        <v>-1.33455E-2</v>
      </c>
      <c r="CD244" s="24">
        <v>-1.8880399999999999E-2</v>
      </c>
      <c r="CE244" s="24">
        <v>-3.9784E-3</v>
      </c>
      <c r="CF244" s="24">
        <v>1.2057999999999999E-3</v>
      </c>
      <c r="CG244" s="24">
        <v>3.2514099999999997E-2</v>
      </c>
      <c r="CH244" s="24">
        <v>1.50207E-2</v>
      </c>
      <c r="CI244" s="24">
        <v>1.2543999999999999E-3</v>
      </c>
      <c r="CJ244" s="24">
        <v>7.5846999999999998E-3</v>
      </c>
      <c r="CK244" s="24">
        <v>2.1188200000000001E-2</v>
      </c>
      <c r="CL244" s="24">
        <v>2.32068E-2</v>
      </c>
      <c r="CM244" s="24">
        <v>1.5092100000000001E-2</v>
      </c>
      <c r="CN244" s="24">
        <v>7.4704999999999997E-3</v>
      </c>
      <c r="CO244" s="24">
        <v>7.5719999999999997E-3</v>
      </c>
      <c r="CP244" s="24">
        <v>1.86763E-2</v>
      </c>
      <c r="CQ244" s="24">
        <v>3.0924199999999999E-2</v>
      </c>
      <c r="CR244" s="24">
        <v>1.44812E-2</v>
      </c>
      <c r="CS244" s="24">
        <v>2.8152900000000002E-2</v>
      </c>
      <c r="CT244" s="24">
        <v>1.0922299999999999E-2</v>
      </c>
      <c r="CU244" s="24">
        <v>1.0168E-3</v>
      </c>
      <c r="CV244" s="24">
        <v>6.0829999999999999E-3</v>
      </c>
      <c r="CW244" s="24">
        <v>-1.26406E-2</v>
      </c>
      <c r="CX244" s="24">
        <v>-1.6244700000000001E-2</v>
      </c>
      <c r="CY244" s="24">
        <v>-2.11947E-2</v>
      </c>
      <c r="CZ244" s="24">
        <v>-1.29844E-2</v>
      </c>
      <c r="DA244" s="24">
        <v>-4.7895999999999998E-3</v>
      </c>
      <c r="DB244" s="24">
        <v>-1.06982E-2</v>
      </c>
      <c r="DC244" s="24">
        <v>4.2725999999999997E-3</v>
      </c>
      <c r="DD244" s="24">
        <v>1.0286200000000001E-2</v>
      </c>
      <c r="DE244" s="24">
        <v>4.1806599999999999E-2</v>
      </c>
      <c r="DF244" s="24">
        <v>2.22568E-2</v>
      </c>
      <c r="DG244" s="24">
        <v>8.9847999999999994E-3</v>
      </c>
      <c r="DH244" s="24">
        <v>1.5453E-2</v>
      </c>
      <c r="DI244" s="24">
        <v>2.8932200000000002E-2</v>
      </c>
      <c r="DJ244" s="24">
        <v>3.08066E-2</v>
      </c>
      <c r="DK244" s="24">
        <v>2.2297899999999999E-2</v>
      </c>
      <c r="DL244" s="24">
        <v>1.4667299999999999E-2</v>
      </c>
      <c r="DM244" s="24">
        <v>1.47852E-2</v>
      </c>
      <c r="DN244" s="24">
        <v>2.64584E-2</v>
      </c>
      <c r="DO244" s="24">
        <v>3.9510200000000002E-2</v>
      </c>
      <c r="DP244" s="24">
        <v>2.31577E-2</v>
      </c>
      <c r="DQ244" s="24">
        <v>3.7042699999999998E-2</v>
      </c>
      <c r="DR244" s="24">
        <v>2.05106E-2</v>
      </c>
      <c r="DS244" s="24">
        <v>1.02489E-2</v>
      </c>
      <c r="DT244" s="24">
        <v>1.49041E-2</v>
      </c>
      <c r="DU244" s="24">
        <v>-4.1422000000000004E-3</v>
      </c>
      <c r="DV244" s="24">
        <v>-7.3442000000000004E-3</v>
      </c>
      <c r="DW244" s="24">
        <v>-7.0848999999999999E-3</v>
      </c>
      <c r="DX244" s="24">
        <v>1.1519999999999999E-4</v>
      </c>
      <c r="DY244" s="24">
        <v>7.5636999999999996E-3</v>
      </c>
      <c r="DZ244" s="24">
        <v>1.1157000000000001E-3</v>
      </c>
      <c r="EA244" s="24">
        <v>1.6185700000000001E-2</v>
      </c>
      <c r="EB244" s="24">
        <v>2.3396799999999999E-2</v>
      </c>
      <c r="EC244" s="24">
        <v>5.5223399999999999E-2</v>
      </c>
      <c r="ED244" s="24">
        <v>3.2704700000000003E-2</v>
      </c>
      <c r="EE244" s="24">
        <v>2.01462E-2</v>
      </c>
      <c r="EF244" s="24">
        <v>2.6813500000000001E-2</v>
      </c>
      <c r="EG244" s="24">
        <v>4.0113099999999999E-2</v>
      </c>
      <c r="EH244" s="24">
        <v>4.17796E-2</v>
      </c>
      <c r="EI244" s="24">
        <v>3.2702000000000002E-2</v>
      </c>
      <c r="EJ244" s="24">
        <v>2.5058199999999999E-2</v>
      </c>
      <c r="EK244" s="24">
        <v>2.5199800000000001E-2</v>
      </c>
      <c r="EL244" s="24">
        <v>3.7694499999999999E-2</v>
      </c>
      <c r="EM244" s="24">
        <v>5.1907000000000002E-2</v>
      </c>
      <c r="EN244" s="24">
        <v>3.56852E-2</v>
      </c>
      <c r="EO244" s="24">
        <v>4.9878100000000002E-2</v>
      </c>
      <c r="EP244" s="24">
        <v>3.4354500000000003E-2</v>
      </c>
      <c r="EQ244" s="24">
        <v>2.3578700000000001E-2</v>
      </c>
      <c r="ER244" s="24">
        <v>2.7640399999999999E-2</v>
      </c>
      <c r="ES244" s="24">
        <v>8.1280999999999992E-3</v>
      </c>
      <c r="ET244" s="24">
        <v>5.5066999999999998E-3</v>
      </c>
      <c r="EU244" s="24">
        <v>56.537999999999997</v>
      </c>
      <c r="EV244" s="24">
        <v>55.796489999999999</v>
      </c>
      <c r="EW244" s="24">
        <v>55.330719999999999</v>
      </c>
      <c r="EX244" s="24">
        <v>54.810499999999998</v>
      </c>
      <c r="EY244" s="24">
        <v>54.422690000000003</v>
      </c>
      <c r="EZ244" s="24">
        <v>53.767270000000003</v>
      </c>
      <c r="FA244" s="24">
        <v>53.271520000000002</v>
      </c>
      <c r="FB244" s="24">
        <v>53.335090000000001</v>
      </c>
      <c r="FC244" s="24">
        <v>56.961590000000001</v>
      </c>
      <c r="FD244" s="24">
        <v>61.184080000000002</v>
      </c>
      <c r="FE244" s="24">
        <v>65.153419999999997</v>
      </c>
      <c r="FF244" s="24">
        <v>68.773449999999997</v>
      </c>
      <c r="FG244" s="24">
        <v>71.103710000000007</v>
      </c>
      <c r="FH244" s="24">
        <v>72.563760000000002</v>
      </c>
      <c r="FI244" s="24">
        <v>73.059049999999999</v>
      </c>
      <c r="FJ244" s="24">
        <v>72.636960000000002</v>
      </c>
      <c r="FK244" s="24">
        <v>71.468779999999995</v>
      </c>
      <c r="FL244" s="24">
        <v>69.693680000000001</v>
      </c>
      <c r="FM244" s="24">
        <v>67.622200000000007</v>
      </c>
      <c r="FN244" s="24">
        <v>64.367630000000005</v>
      </c>
      <c r="FO244" s="24">
        <v>61.798000000000002</v>
      </c>
      <c r="FP244" s="24">
        <v>60.36703</v>
      </c>
      <c r="FQ244" s="24">
        <v>58.943809999999999</v>
      </c>
      <c r="FR244" s="24">
        <v>57.864800000000002</v>
      </c>
      <c r="FS244" s="24">
        <v>0.2586522</v>
      </c>
      <c r="FT244" s="24">
        <v>1.0371500000000001E-2</v>
      </c>
      <c r="FU244" s="24">
        <v>1.3911400000000001E-2</v>
      </c>
    </row>
    <row r="245" spans="1:177" x14ac:dyDescent="0.2">
      <c r="A245" s="14" t="s">
        <v>228</v>
      </c>
      <c r="B245" s="14" t="s">
        <v>199</v>
      </c>
      <c r="C245" s="14" t="s">
        <v>225</v>
      </c>
      <c r="D245" s="36" t="s">
        <v>237</v>
      </c>
      <c r="E245" s="25" t="s">
        <v>219</v>
      </c>
      <c r="F245" s="25">
        <v>4984</v>
      </c>
      <c r="G245" s="24">
        <v>0.80496849999999998</v>
      </c>
      <c r="H245" s="24">
        <v>0.71025539999999998</v>
      </c>
      <c r="I245" s="24">
        <v>0.64952489999999996</v>
      </c>
      <c r="J245" s="24">
        <v>0.61216530000000002</v>
      </c>
      <c r="K245" s="24">
        <v>0.60017180000000003</v>
      </c>
      <c r="L245" s="24">
        <v>0.62419899999999995</v>
      </c>
      <c r="M245" s="24">
        <v>0.67039459999999995</v>
      </c>
      <c r="N245" s="24">
        <v>0.691886</v>
      </c>
      <c r="O245" s="24">
        <v>0.68846609999999997</v>
      </c>
      <c r="P245" s="24">
        <v>0.7055013</v>
      </c>
      <c r="Q245" s="24">
        <v>0.758189</v>
      </c>
      <c r="R245" s="24">
        <v>0.82151289999999999</v>
      </c>
      <c r="S245" s="24">
        <v>0.88529179999999996</v>
      </c>
      <c r="T245" s="24">
        <v>0.94384690000000004</v>
      </c>
      <c r="U245" s="24">
        <v>0.98890750000000005</v>
      </c>
      <c r="V245" s="24">
        <v>1.0452030000000001</v>
      </c>
      <c r="W245" s="24">
        <v>1.0889089999999999</v>
      </c>
      <c r="X245" s="24">
        <v>1.1563840000000001</v>
      </c>
      <c r="Y245" s="24">
        <v>1.200204</v>
      </c>
      <c r="Z245" s="24">
        <v>1.200337</v>
      </c>
      <c r="AA245" s="24">
        <v>1.255817</v>
      </c>
      <c r="AB245" s="24">
        <v>1.1977910000000001</v>
      </c>
      <c r="AC245" s="24">
        <v>1.058935</v>
      </c>
      <c r="AD245" s="24">
        <v>0.91054999999999997</v>
      </c>
      <c r="AE245" s="24">
        <v>-6.3876600000000006E-2</v>
      </c>
      <c r="AF245" s="24">
        <v>-6.6660300000000006E-2</v>
      </c>
      <c r="AG245" s="24">
        <v>-5.8514999999999998E-2</v>
      </c>
      <c r="AH245" s="24">
        <v>-4.9915599999999997E-2</v>
      </c>
      <c r="AI245" s="24">
        <v>-3.6448700000000001E-2</v>
      </c>
      <c r="AJ245" s="24">
        <v>-1.7799300000000001E-2</v>
      </c>
      <c r="AK245" s="24">
        <v>-2.3192E-3</v>
      </c>
      <c r="AL245" s="24">
        <v>-1.22392E-2</v>
      </c>
      <c r="AM245" s="24">
        <v>-1.9007300000000001E-2</v>
      </c>
      <c r="AN245" s="24">
        <v>-7.6512999999999998E-3</v>
      </c>
      <c r="AO245" s="24">
        <v>6.7796999999999996E-3</v>
      </c>
      <c r="AP245" s="24">
        <v>2.4649899999999999E-2</v>
      </c>
      <c r="AQ245" s="24">
        <v>1.6945100000000001E-2</v>
      </c>
      <c r="AR245" s="24">
        <v>1.1942599999999999E-2</v>
      </c>
      <c r="AS245" s="24">
        <v>7.0854999999999998E-3</v>
      </c>
      <c r="AT245" s="24">
        <v>-2.5119999999999998E-4</v>
      </c>
      <c r="AU245" s="24">
        <v>-1.4583499999999999E-2</v>
      </c>
      <c r="AV245" s="24">
        <v>-9.4438999999999999E-3</v>
      </c>
      <c r="AW245" s="24">
        <v>-2.84354E-2</v>
      </c>
      <c r="AX245" s="24">
        <v>-4.3219100000000003E-2</v>
      </c>
      <c r="AY245" s="24">
        <v>-2.3404000000000001E-2</v>
      </c>
      <c r="AZ245" s="24">
        <v>-3.07798E-2</v>
      </c>
      <c r="BA245" s="24">
        <v>-5.7119799999999998E-2</v>
      </c>
      <c r="BB245" s="24">
        <v>-5.7500700000000002E-2</v>
      </c>
      <c r="BC245" s="24">
        <v>-4.9419699999999997E-2</v>
      </c>
      <c r="BD245" s="24">
        <v>-5.2873900000000001E-2</v>
      </c>
      <c r="BE245" s="24">
        <v>-4.5606500000000001E-2</v>
      </c>
      <c r="BF245" s="24">
        <v>-3.7957600000000001E-2</v>
      </c>
      <c r="BG245" s="24">
        <v>-2.5357899999999999E-2</v>
      </c>
      <c r="BH245" s="24">
        <v>-7.0644999999999996E-3</v>
      </c>
      <c r="BI245" s="24">
        <v>8.1461999999999993E-3</v>
      </c>
      <c r="BJ245" s="24">
        <v>-2.0395999999999999E-3</v>
      </c>
      <c r="BK245" s="24">
        <v>-9.0674999999999992E-3</v>
      </c>
      <c r="BL245" s="24">
        <v>7.827E-4</v>
      </c>
      <c r="BM245" s="24">
        <v>1.5606999999999999E-2</v>
      </c>
      <c r="BN245" s="24">
        <v>3.4139000000000003E-2</v>
      </c>
      <c r="BO245" s="24">
        <v>2.7434900000000002E-2</v>
      </c>
      <c r="BP245" s="24">
        <v>2.2905600000000002E-2</v>
      </c>
      <c r="BQ245" s="24">
        <v>1.8725700000000001E-2</v>
      </c>
      <c r="BR245" s="24">
        <v>1.1969799999999999E-2</v>
      </c>
      <c r="BS245" s="24">
        <v>-2.1638999999999999E-3</v>
      </c>
      <c r="BT245" s="24">
        <v>3.0198E-3</v>
      </c>
      <c r="BU245" s="24">
        <v>-1.55806E-2</v>
      </c>
      <c r="BV245" s="24">
        <v>-3.0609999999999998E-2</v>
      </c>
      <c r="BW245" s="24">
        <v>-1.0910100000000001E-2</v>
      </c>
      <c r="BX245" s="24">
        <v>-1.7573999999999999E-2</v>
      </c>
      <c r="BY245" s="24">
        <v>-4.3993299999999999E-2</v>
      </c>
      <c r="BZ245" s="24">
        <v>-4.4768799999999997E-2</v>
      </c>
      <c r="CA245" s="24">
        <v>-3.9406999999999998E-2</v>
      </c>
      <c r="CB245" s="24">
        <v>-4.3325500000000003E-2</v>
      </c>
      <c r="CC245" s="24">
        <v>-3.6665999999999997E-2</v>
      </c>
      <c r="CD245" s="24">
        <v>-2.96755E-2</v>
      </c>
      <c r="CE245" s="24">
        <v>-1.7676399999999998E-2</v>
      </c>
      <c r="CF245" s="24">
        <v>3.704E-4</v>
      </c>
      <c r="CG245" s="24">
        <v>1.53946E-2</v>
      </c>
      <c r="CH245" s="24">
        <v>5.0245999999999997E-3</v>
      </c>
      <c r="CI245" s="24">
        <v>-2.1830999999999999E-3</v>
      </c>
      <c r="CJ245" s="24">
        <v>6.6242000000000002E-3</v>
      </c>
      <c r="CK245" s="24">
        <v>2.1720799999999998E-2</v>
      </c>
      <c r="CL245" s="24">
        <v>4.07111E-2</v>
      </c>
      <c r="CM245" s="24">
        <v>3.4700099999999998E-2</v>
      </c>
      <c r="CN245" s="24">
        <v>3.0498500000000001E-2</v>
      </c>
      <c r="CO245" s="24">
        <v>2.6787700000000001E-2</v>
      </c>
      <c r="CP245" s="24">
        <v>2.0434000000000001E-2</v>
      </c>
      <c r="CQ245" s="24">
        <v>6.4380000000000001E-3</v>
      </c>
      <c r="CR245" s="24">
        <v>1.16522E-2</v>
      </c>
      <c r="CS245" s="24">
        <v>-6.6774E-3</v>
      </c>
      <c r="CT245" s="24">
        <v>-2.1877000000000001E-2</v>
      </c>
      <c r="CU245" s="24">
        <v>-2.2569000000000001E-3</v>
      </c>
      <c r="CV245" s="24">
        <v>-8.4276999999999998E-3</v>
      </c>
      <c r="CW245" s="24">
        <v>-3.49019E-2</v>
      </c>
      <c r="CX245" s="24">
        <v>-3.5950799999999998E-2</v>
      </c>
      <c r="CY245" s="24">
        <v>-2.9394199999999999E-2</v>
      </c>
      <c r="CZ245" s="24">
        <v>-3.3777000000000001E-2</v>
      </c>
      <c r="DA245" s="24">
        <v>-2.77256E-2</v>
      </c>
      <c r="DB245" s="24">
        <v>-2.13934E-2</v>
      </c>
      <c r="DC245" s="24">
        <v>-9.9948999999999993E-3</v>
      </c>
      <c r="DD245" s="24">
        <v>7.8053000000000003E-3</v>
      </c>
      <c r="DE245" s="24">
        <v>2.2642900000000001E-2</v>
      </c>
      <c r="DF245" s="24">
        <v>1.20889E-2</v>
      </c>
      <c r="DG245" s="24">
        <v>4.7012E-3</v>
      </c>
      <c r="DH245" s="24">
        <v>1.24656E-2</v>
      </c>
      <c r="DI245" s="24">
        <v>2.7834600000000001E-2</v>
      </c>
      <c r="DJ245" s="24">
        <v>4.72833E-2</v>
      </c>
      <c r="DK245" s="24">
        <v>4.1965299999999997E-2</v>
      </c>
      <c r="DL245" s="24">
        <v>3.8091399999999997E-2</v>
      </c>
      <c r="DM245" s="24">
        <v>3.4849699999999997E-2</v>
      </c>
      <c r="DN245" s="24">
        <v>2.8898199999999999E-2</v>
      </c>
      <c r="DO245" s="24">
        <v>1.5039800000000001E-2</v>
      </c>
      <c r="DP245" s="24">
        <v>2.02845E-2</v>
      </c>
      <c r="DQ245" s="24">
        <v>2.2258999999999998E-3</v>
      </c>
      <c r="DR245" s="24">
        <v>-1.31439E-2</v>
      </c>
      <c r="DS245" s="24">
        <v>6.3962999999999997E-3</v>
      </c>
      <c r="DT245" s="24">
        <v>7.1869999999999996E-4</v>
      </c>
      <c r="DU245" s="24">
        <v>-2.58105E-2</v>
      </c>
      <c r="DV245" s="24">
        <v>-2.7132699999999999E-2</v>
      </c>
      <c r="DW245" s="24">
        <v>-1.49374E-2</v>
      </c>
      <c r="DX245" s="24">
        <v>-1.9990600000000001E-2</v>
      </c>
      <c r="DY245" s="24">
        <v>-1.4817E-2</v>
      </c>
      <c r="DZ245" s="24">
        <v>-9.4353000000000006E-3</v>
      </c>
      <c r="EA245" s="24">
        <v>1.0958999999999999E-3</v>
      </c>
      <c r="EB245" s="24">
        <v>1.85402E-2</v>
      </c>
      <c r="EC245" s="24">
        <v>3.3108400000000003E-2</v>
      </c>
      <c r="ED245" s="24">
        <v>2.2288499999999999E-2</v>
      </c>
      <c r="EE245" s="24">
        <v>1.4641E-2</v>
      </c>
      <c r="EF245" s="24">
        <v>2.0899600000000001E-2</v>
      </c>
      <c r="EG245" s="24">
        <v>3.6661899999999997E-2</v>
      </c>
      <c r="EH245" s="24">
        <v>5.6772400000000001E-2</v>
      </c>
      <c r="EI245" s="24">
        <v>5.2455099999999998E-2</v>
      </c>
      <c r="EJ245" s="24">
        <v>4.9054300000000002E-2</v>
      </c>
      <c r="EK245" s="24">
        <v>4.6489900000000001E-2</v>
      </c>
      <c r="EL245" s="24">
        <v>4.1119200000000002E-2</v>
      </c>
      <c r="EM245" s="24">
        <v>2.7459399999999998E-2</v>
      </c>
      <c r="EN245" s="24">
        <v>3.2748199999999998E-2</v>
      </c>
      <c r="EO245" s="24">
        <v>1.5080700000000001E-2</v>
      </c>
      <c r="EP245" s="24">
        <v>-5.3479999999999999E-4</v>
      </c>
      <c r="EQ245" s="24">
        <v>1.8890199999999999E-2</v>
      </c>
      <c r="ER245" s="24">
        <v>1.3924499999999999E-2</v>
      </c>
      <c r="ES245" s="24">
        <v>-1.2684000000000001E-2</v>
      </c>
      <c r="ET245" s="24">
        <v>-1.4400899999999999E-2</v>
      </c>
      <c r="EU245" s="24">
        <v>68.893619999999999</v>
      </c>
      <c r="EV245" s="24">
        <v>68.505319999999998</v>
      </c>
      <c r="EW245" s="24">
        <v>68.285610000000005</v>
      </c>
      <c r="EX245" s="24">
        <v>68.10754</v>
      </c>
      <c r="EY245" s="24">
        <v>67.944400000000002</v>
      </c>
      <c r="EZ245" s="24">
        <v>67.715029999999999</v>
      </c>
      <c r="FA245" s="24">
        <v>67.694929999999999</v>
      </c>
      <c r="FB245" s="24">
        <v>67.945909999999998</v>
      </c>
      <c r="FC245" s="24">
        <v>69.51585</v>
      </c>
      <c r="FD245" s="24">
        <v>71.965389999999999</v>
      </c>
      <c r="FE245" s="24">
        <v>75.13561</v>
      </c>
      <c r="FF245" s="24">
        <v>77.708830000000006</v>
      </c>
      <c r="FG245" s="24">
        <v>79.34196</v>
      </c>
      <c r="FH245" s="24">
        <v>80.647009999999995</v>
      </c>
      <c r="FI245" s="24">
        <v>80.596789999999999</v>
      </c>
      <c r="FJ245" s="24">
        <v>80.376440000000002</v>
      </c>
      <c r="FK245" s="24">
        <v>79.66816</v>
      </c>
      <c r="FL245" s="24">
        <v>78.540319999999994</v>
      </c>
      <c r="FM245" s="24">
        <v>76.639859999999999</v>
      </c>
      <c r="FN245" s="24">
        <v>74.196979999999996</v>
      </c>
      <c r="FO245" s="24">
        <v>71.751739999999998</v>
      </c>
      <c r="FP245" s="24">
        <v>70.529179999999997</v>
      </c>
      <c r="FQ245" s="24">
        <v>69.80865</v>
      </c>
      <c r="FR245" s="24">
        <v>69.248019999999997</v>
      </c>
      <c r="FS245" s="24">
        <v>0.25163770000000002</v>
      </c>
      <c r="FT245" s="24">
        <v>1.02253E-2</v>
      </c>
      <c r="FU245" s="24">
        <v>1.4278600000000001E-2</v>
      </c>
    </row>
    <row r="246" spans="1:177" x14ac:dyDescent="0.2">
      <c r="A246" s="14" t="s">
        <v>228</v>
      </c>
      <c r="B246" s="14" t="s">
        <v>199</v>
      </c>
      <c r="C246" s="14" t="s">
        <v>225</v>
      </c>
      <c r="D246" s="36" t="s">
        <v>237</v>
      </c>
      <c r="E246" s="25" t="s">
        <v>220</v>
      </c>
      <c r="F246" s="25">
        <v>2882</v>
      </c>
      <c r="G246" s="24">
        <v>0.77778769999999997</v>
      </c>
      <c r="H246" s="24">
        <v>0.67998729999999996</v>
      </c>
      <c r="I246" s="24">
        <v>0.61424860000000003</v>
      </c>
      <c r="J246" s="24">
        <v>0.57868280000000005</v>
      </c>
      <c r="K246" s="24">
        <v>0.56098250000000005</v>
      </c>
      <c r="L246" s="24">
        <v>0.58062919999999996</v>
      </c>
      <c r="M246" s="24">
        <v>0.622143</v>
      </c>
      <c r="N246" s="24">
        <v>0.65526569999999995</v>
      </c>
      <c r="O246" s="24">
        <v>0.67213040000000002</v>
      </c>
      <c r="P246" s="24">
        <v>0.6863456</v>
      </c>
      <c r="Q246" s="24">
        <v>0.73766810000000005</v>
      </c>
      <c r="R246" s="24">
        <v>0.78057200000000004</v>
      </c>
      <c r="S246" s="24">
        <v>0.81545279999999998</v>
      </c>
      <c r="T246" s="24">
        <v>0.85204049999999998</v>
      </c>
      <c r="U246" s="24">
        <v>0.87840759999999996</v>
      </c>
      <c r="V246" s="24">
        <v>0.91312409999999999</v>
      </c>
      <c r="W246" s="24">
        <v>0.93618140000000005</v>
      </c>
      <c r="X246" s="24">
        <v>1.0036989999999999</v>
      </c>
      <c r="Y246" s="24">
        <v>1.067091</v>
      </c>
      <c r="Z246" s="24">
        <v>1.0917079999999999</v>
      </c>
      <c r="AA246" s="24">
        <v>1.1650659999999999</v>
      </c>
      <c r="AB246" s="24">
        <v>1.1282749999999999</v>
      </c>
      <c r="AC246" s="24">
        <v>1.009201</v>
      </c>
      <c r="AD246" s="24">
        <v>0.87066350000000003</v>
      </c>
      <c r="AE246" s="24">
        <v>-6.9564100000000004E-2</v>
      </c>
      <c r="AF246" s="24">
        <v>-8.1280900000000003E-2</v>
      </c>
      <c r="AG246" s="24">
        <v>-7.6765600000000003E-2</v>
      </c>
      <c r="AH246" s="24">
        <v>-6.07831E-2</v>
      </c>
      <c r="AI246" s="24">
        <v>-3.8914799999999999E-2</v>
      </c>
      <c r="AJ246" s="24">
        <v>-1.7094100000000001E-2</v>
      </c>
      <c r="AK246" s="24">
        <v>-9.3702999999999998E-3</v>
      </c>
      <c r="AL246" s="24">
        <v>-1.0645699999999999E-2</v>
      </c>
      <c r="AM246" s="24">
        <v>-1.06251E-2</v>
      </c>
      <c r="AN246" s="24">
        <v>-8.1501000000000004E-3</v>
      </c>
      <c r="AO246" s="24">
        <v>1.9737500000000002E-2</v>
      </c>
      <c r="AP246" s="24">
        <v>3.8019600000000001E-2</v>
      </c>
      <c r="AQ246" s="24">
        <v>2.6344800000000002E-2</v>
      </c>
      <c r="AR246" s="24">
        <v>2.2487799999999999E-2</v>
      </c>
      <c r="AS246" s="24">
        <v>1.3544E-2</v>
      </c>
      <c r="AT246" s="24">
        <v>-1.6410000000000001E-3</v>
      </c>
      <c r="AU246" s="24">
        <v>-2.2581799999999999E-2</v>
      </c>
      <c r="AV246" s="24">
        <v>-1.5756200000000001E-2</v>
      </c>
      <c r="AW246" s="24">
        <v>-1.20047E-2</v>
      </c>
      <c r="AX246" s="24">
        <v>-2.09927E-2</v>
      </c>
      <c r="AY246" s="24">
        <v>-1.0195900000000001E-2</v>
      </c>
      <c r="AZ246" s="24">
        <v>-1.9717599999999998E-2</v>
      </c>
      <c r="BA246" s="24">
        <v>-5.5706699999999998E-2</v>
      </c>
      <c r="BB246" s="24">
        <v>-5.2405E-2</v>
      </c>
      <c r="BC246" s="24">
        <v>-5.3094700000000002E-2</v>
      </c>
      <c r="BD246" s="24">
        <v>-6.5580899999999998E-2</v>
      </c>
      <c r="BE246" s="24">
        <v>-6.2290400000000003E-2</v>
      </c>
      <c r="BF246" s="24">
        <v>-4.7830999999999999E-2</v>
      </c>
      <c r="BG246" s="24">
        <v>-2.78348E-2</v>
      </c>
      <c r="BH246" s="24">
        <v>-7.2817999999999997E-3</v>
      </c>
      <c r="BI246" s="24">
        <v>-1.527E-4</v>
      </c>
      <c r="BJ246" s="24">
        <v>-1.0288999999999999E-3</v>
      </c>
      <c r="BK246" s="24">
        <v>-7.5980000000000004E-4</v>
      </c>
      <c r="BL246" s="24">
        <v>2.4989000000000001E-3</v>
      </c>
      <c r="BM246" s="24">
        <v>3.0791300000000001E-2</v>
      </c>
      <c r="BN246" s="24">
        <v>4.9556900000000001E-2</v>
      </c>
      <c r="BO246" s="24">
        <v>3.8969900000000002E-2</v>
      </c>
      <c r="BP246" s="24">
        <v>3.5199000000000001E-2</v>
      </c>
      <c r="BQ246" s="24">
        <v>2.7367599999999999E-2</v>
      </c>
      <c r="BR246" s="24">
        <v>1.2931399999999999E-2</v>
      </c>
      <c r="BS246" s="24">
        <v>-8.0360999999999991E-3</v>
      </c>
      <c r="BT246" s="24">
        <v>-1.183E-3</v>
      </c>
      <c r="BU246" s="24">
        <v>3.1743000000000001E-3</v>
      </c>
      <c r="BV246" s="24">
        <v>-6.1200999999999998E-3</v>
      </c>
      <c r="BW246" s="24">
        <v>5.1694000000000002E-3</v>
      </c>
      <c r="BX246" s="24">
        <v>-4.4859000000000001E-3</v>
      </c>
      <c r="BY246" s="24">
        <v>-4.0845100000000002E-2</v>
      </c>
      <c r="BZ246" s="24">
        <v>-3.8628500000000003E-2</v>
      </c>
      <c r="CA246" s="24">
        <v>-4.1688099999999999E-2</v>
      </c>
      <c r="CB246" s="24">
        <v>-5.4707100000000002E-2</v>
      </c>
      <c r="CC246" s="24">
        <v>-5.22648E-2</v>
      </c>
      <c r="CD246" s="24">
        <v>-3.8860400000000003E-2</v>
      </c>
      <c r="CE246" s="24">
        <v>-2.01608E-2</v>
      </c>
      <c r="CF246" s="24">
        <v>-4.8579999999999999E-4</v>
      </c>
      <c r="CG246" s="24">
        <v>6.2313999999999998E-3</v>
      </c>
      <c r="CH246" s="24">
        <v>5.6316999999999999E-3</v>
      </c>
      <c r="CI246" s="24">
        <v>6.0729E-3</v>
      </c>
      <c r="CJ246" s="24">
        <v>9.8744999999999996E-3</v>
      </c>
      <c r="CK246" s="24">
        <v>3.8447099999999998E-2</v>
      </c>
      <c r="CL246" s="24">
        <v>5.7547599999999997E-2</v>
      </c>
      <c r="CM246" s="24">
        <v>4.7713999999999999E-2</v>
      </c>
      <c r="CN246" s="24">
        <v>4.4002699999999999E-2</v>
      </c>
      <c r="CO246" s="24">
        <v>3.6941799999999997E-2</v>
      </c>
      <c r="CP246" s="24">
        <v>2.3024300000000001E-2</v>
      </c>
      <c r="CQ246" s="24">
        <v>2.0381000000000002E-3</v>
      </c>
      <c r="CR246" s="24">
        <v>8.9104000000000006E-3</v>
      </c>
      <c r="CS246" s="24">
        <v>1.36872E-2</v>
      </c>
      <c r="CT246" s="24">
        <v>4.1806999999999999E-3</v>
      </c>
      <c r="CU246" s="24">
        <v>1.58113E-2</v>
      </c>
      <c r="CV246" s="24">
        <v>6.0635000000000003E-3</v>
      </c>
      <c r="CW246" s="24">
        <v>-3.0552099999999999E-2</v>
      </c>
      <c r="CX246" s="24">
        <v>-2.9086899999999999E-2</v>
      </c>
      <c r="CY246" s="24">
        <v>-3.0281499999999999E-2</v>
      </c>
      <c r="CZ246" s="24">
        <v>-4.3833299999999999E-2</v>
      </c>
      <c r="DA246" s="24">
        <v>-4.22393E-2</v>
      </c>
      <c r="DB246" s="24">
        <v>-2.9889800000000001E-2</v>
      </c>
      <c r="DC246" s="24">
        <v>-1.2486799999999999E-2</v>
      </c>
      <c r="DD246" s="24">
        <v>6.3102000000000002E-3</v>
      </c>
      <c r="DE246" s="24">
        <v>1.26155E-2</v>
      </c>
      <c r="DF246" s="24">
        <v>1.22922E-2</v>
      </c>
      <c r="DG246" s="24">
        <v>1.29056E-2</v>
      </c>
      <c r="DH246" s="24">
        <v>1.7250000000000001E-2</v>
      </c>
      <c r="DI246" s="24">
        <v>4.6102900000000002E-2</v>
      </c>
      <c r="DJ246" s="24">
        <v>6.5538299999999994E-2</v>
      </c>
      <c r="DK246" s="24">
        <v>5.6458099999999997E-2</v>
      </c>
      <c r="DL246" s="24">
        <v>5.2806400000000003E-2</v>
      </c>
      <c r="DM246" s="24">
        <v>4.6516099999999998E-2</v>
      </c>
      <c r="DN246" s="24">
        <v>3.3117099999999997E-2</v>
      </c>
      <c r="DO246" s="24">
        <v>1.2112400000000001E-2</v>
      </c>
      <c r="DP246" s="24">
        <v>1.9003800000000001E-2</v>
      </c>
      <c r="DQ246" s="24">
        <v>2.4200099999999999E-2</v>
      </c>
      <c r="DR246" s="24">
        <v>1.44814E-2</v>
      </c>
      <c r="DS246" s="24">
        <v>2.64532E-2</v>
      </c>
      <c r="DT246" s="24">
        <v>1.6612999999999999E-2</v>
      </c>
      <c r="DU246" s="24">
        <v>-2.0258999999999999E-2</v>
      </c>
      <c r="DV246" s="24">
        <v>-1.9545199999999999E-2</v>
      </c>
      <c r="DW246" s="24">
        <v>-1.38122E-2</v>
      </c>
      <c r="DX246" s="24">
        <v>-2.81333E-2</v>
      </c>
      <c r="DY246" s="24">
        <v>-2.77641E-2</v>
      </c>
      <c r="DZ246" s="24">
        <v>-1.69377E-2</v>
      </c>
      <c r="EA246" s="24">
        <v>-1.4067999999999999E-3</v>
      </c>
      <c r="EB246" s="24">
        <v>1.6122500000000001E-2</v>
      </c>
      <c r="EC246" s="24">
        <v>2.1833100000000001E-2</v>
      </c>
      <c r="ED246" s="24">
        <v>2.1909000000000001E-2</v>
      </c>
      <c r="EE246" s="24">
        <v>2.27709E-2</v>
      </c>
      <c r="EF246" s="24">
        <v>2.7899E-2</v>
      </c>
      <c r="EG246" s="24">
        <v>5.7156699999999998E-2</v>
      </c>
      <c r="EH246" s="24">
        <v>7.7075599999999994E-2</v>
      </c>
      <c r="EI246" s="24">
        <v>6.9083199999999997E-2</v>
      </c>
      <c r="EJ246" s="24">
        <v>6.5517599999999995E-2</v>
      </c>
      <c r="EK246" s="24">
        <v>6.0339700000000003E-2</v>
      </c>
      <c r="EL246" s="24">
        <v>4.7689500000000003E-2</v>
      </c>
      <c r="EM246" s="24">
        <v>2.6658000000000001E-2</v>
      </c>
      <c r="EN246" s="24">
        <v>3.3577099999999999E-2</v>
      </c>
      <c r="EO246" s="24">
        <v>3.9378999999999997E-2</v>
      </c>
      <c r="EP246" s="24">
        <v>2.9354000000000002E-2</v>
      </c>
      <c r="EQ246" s="24">
        <v>4.1818399999999999E-2</v>
      </c>
      <c r="ER246" s="24">
        <v>3.1844699999999997E-2</v>
      </c>
      <c r="ES246" s="24">
        <v>-5.3975000000000004E-3</v>
      </c>
      <c r="ET246" s="24">
        <v>-5.7686999999999999E-3</v>
      </c>
      <c r="EU246" s="24">
        <v>69.361540000000005</v>
      </c>
      <c r="EV246" s="24">
        <v>69.064319999999995</v>
      </c>
      <c r="EW246" s="24">
        <v>68.919780000000003</v>
      </c>
      <c r="EX246" s="24">
        <v>68.857510000000005</v>
      </c>
      <c r="EY246" s="24">
        <v>68.75761</v>
      </c>
      <c r="EZ246" s="24">
        <v>68.582859999999997</v>
      </c>
      <c r="FA246" s="24">
        <v>68.518169999999998</v>
      </c>
      <c r="FB246" s="24">
        <v>68.778189999999995</v>
      </c>
      <c r="FC246" s="24">
        <v>69.990340000000003</v>
      </c>
      <c r="FD246" s="24">
        <v>71.991650000000007</v>
      </c>
      <c r="FE246" s="24">
        <v>74.815550000000002</v>
      </c>
      <c r="FF246" s="24">
        <v>76.962429999999998</v>
      </c>
      <c r="FG246" s="24">
        <v>78.093860000000006</v>
      </c>
      <c r="FH246" s="24">
        <v>78.994609999999994</v>
      </c>
      <c r="FI246" s="24">
        <v>78.86121</v>
      </c>
      <c r="FJ246" s="24">
        <v>78.651859999999999</v>
      </c>
      <c r="FK246" s="24">
        <v>78.083060000000003</v>
      </c>
      <c r="FL246" s="24">
        <v>77.129589999999993</v>
      </c>
      <c r="FM246" s="24">
        <v>75.479939999999999</v>
      </c>
      <c r="FN246" s="24">
        <v>73.250529999999998</v>
      </c>
      <c r="FO246" s="24">
        <v>71.428610000000006</v>
      </c>
      <c r="FP246" s="24">
        <v>70.514340000000004</v>
      </c>
      <c r="FQ246" s="24">
        <v>70.013189999999994</v>
      </c>
      <c r="FR246" s="24">
        <v>69.598839999999996</v>
      </c>
      <c r="FS246" s="24">
        <v>0.26216159999999999</v>
      </c>
      <c r="FT246" s="24">
        <v>1.099E-2</v>
      </c>
      <c r="FU246" s="24">
        <v>1.6939900000000001E-2</v>
      </c>
    </row>
    <row r="247" spans="1:177" x14ac:dyDescent="0.2">
      <c r="A247" s="14" t="s">
        <v>228</v>
      </c>
      <c r="B247" s="14" t="s">
        <v>199</v>
      </c>
      <c r="C247" s="14" t="s">
        <v>225</v>
      </c>
      <c r="D247" s="36" t="s">
        <v>237</v>
      </c>
      <c r="E247" s="25" t="s">
        <v>221</v>
      </c>
      <c r="F247" s="25">
        <v>2102</v>
      </c>
      <c r="G247" s="24">
        <v>0.84315130000000005</v>
      </c>
      <c r="H247" s="24">
        <v>0.75306209999999996</v>
      </c>
      <c r="I247" s="24">
        <v>0.69951909999999995</v>
      </c>
      <c r="J247" s="24">
        <v>0.6596668</v>
      </c>
      <c r="K247" s="24">
        <v>0.65597369999999999</v>
      </c>
      <c r="L247" s="24">
        <v>0.68626390000000004</v>
      </c>
      <c r="M247" s="24">
        <v>0.73915200000000003</v>
      </c>
      <c r="N247" s="24">
        <v>0.74400580000000005</v>
      </c>
      <c r="O247" s="24">
        <v>0.71140440000000005</v>
      </c>
      <c r="P247" s="24">
        <v>0.73197690000000004</v>
      </c>
      <c r="Q247" s="24">
        <v>0.78623900000000002</v>
      </c>
      <c r="R247" s="24">
        <v>0.87833890000000003</v>
      </c>
      <c r="S247" s="24">
        <v>0.98297109999999999</v>
      </c>
      <c r="T247" s="24">
        <v>1.07283</v>
      </c>
      <c r="U247" s="24">
        <v>1.144941</v>
      </c>
      <c r="V247" s="24">
        <v>1.2321359999999999</v>
      </c>
      <c r="W247" s="24">
        <v>1.305572</v>
      </c>
      <c r="X247" s="24">
        <v>1.373111</v>
      </c>
      <c r="Y247" s="24">
        <v>1.3887529999999999</v>
      </c>
      <c r="Z247" s="24">
        <v>1.353737</v>
      </c>
      <c r="AA247" s="24">
        <v>1.3836759999999999</v>
      </c>
      <c r="AB247" s="24">
        <v>1.2957449999999999</v>
      </c>
      <c r="AC247" s="24">
        <v>1.1290359999999999</v>
      </c>
      <c r="AD247" s="24">
        <v>0.96675820000000001</v>
      </c>
      <c r="AE247" s="24">
        <v>-8.1121799999999994E-2</v>
      </c>
      <c r="AF247" s="24">
        <v>-6.9728700000000005E-2</v>
      </c>
      <c r="AG247" s="24">
        <v>-5.4813599999999997E-2</v>
      </c>
      <c r="AH247" s="24">
        <v>-5.4961599999999999E-2</v>
      </c>
      <c r="AI247" s="24">
        <v>-5.1490300000000003E-2</v>
      </c>
      <c r="AJ247" s="24">
        <v>-3.6129500000000002E-2</v>
      </c>
      <c r="AK247" s="24">
        <v>-8.8024999999999996E-3</v>
      </c>
      <c r="AL247" s="24">
        <v>-3.1246199999999998E-2</v>
      </c>
      <c r="AM247" s="24">
        <v>-4.7777300000000002E-2</v>
      </c>
      <c r="AN247" s="24">
        <v>-2.2281800000000001E-2</v>
      </c>
      <c r="AO247" s="24">
        <v>-2.8232299999999998E-2</v>
      </c>
      <c r="AP247" s="24">
        <v>-1.26529E-2</v>
      </c>
      <c r="AQ247" s="24">
        <v>-1.7023699999999999E-2</v>
      </c>
      <c r="AR247" s="24">
        <v>-2.46462E-2</v>
      </c>
      <c r="AS247" s="24">
        <v>-2.4609700000000002E-2</v>
      </c>
      <c r="AT247" s="24">
        <v>-2.17229E-2</v>
      </c>
      <c r="AU247" s="24">
        <v>-2.6760599999999999E-2</v>
      </c>
      <c r="AV247" s="24">
        <v>-2.4008600000000001E-2</v>
      </c>
      <c r="AW247" s="24">
        <v>-7.6452300000000001E-2</v>
      </c>
      <c r="AX247" s="24">
        <v>-9.9103200000000002E-2</v>
      </c>
      <c r="AY247" s="24">
        <v>-6.6038600000000003E-2</v>
      </c>
      <c r="AZ247" s="24">
        <v>-7.0989899999999995E-2</v>
      </c>
      <c r="BA247" s="24">
        <v>-8.2736799999999999E-2</v>
      </c>
      <c r="BB247" s="24">
        <v>-8.7241299999999994E-2</v>
      </c>
      <c r="BC247" s="24">
        <v>-5.5039100000000001E-2</v>
      </c>
      <c r="BD247" s="24">
        <v>-4.4859599999999999E-2</v>
      </c>
      <c r="BE247" s="24">
        <v>-3.1246599999999999E-2</v>
      </c>
      <c r="BF247" s="24">
        <v>-3.2568899999999998E-2</v>
      </c>
      <c r="BG247" s="24">
        <v>-2.9680000000000002E-2</v>
      </c>
      <c r="BH247" s="24">
        <v>-1.4128999999999999E-2</v>
      </c>
      <c r="BI247" s="24">
        <v>1.29584E-2</v>
      </c>
      <c r="BJ247" s="24">
        <v>-1.06029E-2</v>
      </c>
      <c r="BK247" s="24">
        <v>-2.8148099999999999E-2</v>
      </c>
      <c r="BL247" s="24">
        <v>-8.5681999999999998E-3</v>
      </c>
      <c r="BM247" s="24">
        <v>-1.3742900000000001E-2</v>
      </c>
      <c r="BN247" s="24">
        <v>3.4378E-3</v>
      </c>
      <c r="BO247" s="24">
        <v>9.6369999999999995E-4</v>
      </c>
      <c r="BP247" s="24">
        <v>-5.1932999999999997E-3</v>
      </c>
      <c r="BQ247" s="24">
        <v>-4.4045999999999998E-3</v>
      </c>
      <c r="BR247" s="24">
        <v>-6.0939999999999996E-4</v>
      </c>
      <c r="BS247" s="24">
        <v>-4.9617999999999997E-3</v>
      </c>
      <c r="BT247" s="24">
        <v>-2.0885999999999999E-3</v>
      </c>
      <c r="BU247" s="24">
        <v>-5.4021399999999997E-2</v>
      </c>
      <c r="BV247" s="24">
        <v>-7.7096399999999995E-2</v>
      </c>
      <c r="BW247" s="24">
        <v>-4.5123200000000002E-2</v>
      </c>
      <c r="BX247" s="24">
        <v>-4.74165E-2</v>
      </c>
      <c r="BY247" s="24">
        <v>-5.89369E-2</v>
      </c>
      <c r="BZ247" s="24">
        <v>-6.3386899999999996E-2</v>
      </c>
      <c r="CA247" s="24">
        <v>-3.6974399999999998E-2</v>
      </c>
      <c r="CB247" s="24">
        <v>-2.7635400000000001E-2</v>
      </c>
      <c r="CC247" s="24">
        <v>-1.4924099999999999E-2</v>
      </c>
      <c r="CD247" s="24">
        <v>-1.70598E-2</v>
      </c>
      <c r="CE247" s="24">
        <v>-1.4574200000000001E-2</v>
      </c>
      <c r="CF247" s="24">
        <v>1.1084000000000001E-3</v>
      </c>
      <c r="CG247" s="24">
        <v>2.8029999999999999E-2</v>
      </c>
      <c r="CH247" s="24">
        <v>3.6946000000000001E-3</v>
      </c>
      <c r="CI247" s="24">
        <v>-1.4553E-2</v>
      </c>
      <c r="CJ247" s="24">
        <v>9.2980000000000005E-4</v>
      </c>
      <c r="CK247" s="24">
        <v>-3.7076000000000001E-3</v>
      </c>
      <c r="CL247" s="24">
        <v>1.45822E-2</v>
      </c>
      <c r="CM247" s="24">
        <v>1.34217E-2</v>
      </c>
      <c r="CN247" s="24">
        <v>8.2796999999999992E-3</v>
      </c>
      <c r="CO247" s="24">
        <v>9.5893999999999997E-3</v>
      </c>
      <c r="CP247" s="24">
        <v>1.40137E-2</v>
      </c>
      <c r="CQ247" s="24">
        <v>1.01359E-2</v>
      </c>
      <c r="CR247" s="24">
        <v>1.30931E-2</v>
      </c>
      <c r="CS247" s="24">
        <v>-3.8485800000000001E-2</v>
      </c>
      <c r="CT247" s="24">
        <v>-6.18545E-2</v>
      </c>
      <c r="CU247" s="24">
        <v>-3.06372E-2</v>
      </c>
      <c r="CV247" s="24">
        <v>-3.1089700000000001E-2</v>
      </c>
      <c r="CW247" s="24">
        <v>-4.2453299999999999E-2</v>
      </c>
      <c r="CX247" s="24">
        <v>-4.6865499999999997E-2</v>
      </c>
      <c r="CY247" s="24">
        <v>-1.8909599999999999E-2</v>
      </c>
      <c r="CZ247" s="24">
        <v>-1.04111E-2</v>
      </c>
      <c r="DA247" s="24">
        <v>1.3983000000000001E-3</v>
      </c>
      <c r="DB247" s="24">
        <v>-1.5506000000000001E-3</v>
      </c>
      <c r="DC247" s="24">
        <v>5.3160000000000002E-4</v>
      </c>
      <c r="DD247" s="24">
        <v>1.63459E-2</v>
      </c>
      <c r="DE247" s="24">
        <v>4.3101500000000001E-2</v>
      </c>
      <c r="DF247" s="24">
        <v>1.79921E-2</v>
      </c>
      <c r="DG247" s="24">
        <v>-9.5779999999999997E-4</v>
      </c>
      <c r="DH247" s="24">
        <v>1.0427799999999999E-2</v>
      </c>
      <c r="DI247" s="24">
        <v>6.3277999999999997E-3</v>
      </c>
      <c r="DJ247" s="24">
        <v>2.5726499999999999E-2</v>
      </c>
      <c r="DK247" s="24">
        <v>2.5879699999999999E-2</v>
      </c>
      <c r="DL247" s="24">
        <v>2.17527E-2</v>
      </c>
      <c r="DM247" s="24">
        <v>2.3583400000000001E-2</v>
      </c>
      <c r="DN247" s="24">
        <v>2.86369E-2</v>
      </c>
      <c r="DO247" s="24">
        <v>2.5233700000000001E-2</v>
      </c>
      <c r="DP247" s="24">
        <v>2.8274799999999999E-2</v>
      </c>
      <c r="DQ247" s="24">
        <v>-2.29502E-2</v>
      </c>
      <c r="DR247" s="24">
        <v>-4.6612599999999997E-2</v>
      </c>
      <c r="DS247" s="24">
        <v>-1.6151200000000001E-2</v>
      </c>
      <c r="DT247" s="24">
        <v>-1.4762900000000001E-2</v>
      </c>
      <c r="DU247" s="24">
        <v>-2.5969599999999999E-2</v>
      </c>
      <c r="DV247" s="24">
        <v>-3.0343999999999999E-2</v>
      </c>
      <c r="DW247" s="24">
        <v>7.1729999999999997E-3</v>
      </c>
      <c r="DX247" s="24">
        <v>1.4458E-2</v>
      </c>
      <c r="DY247" s="24">
        <v>2.4965299999999999E-2</v>
      </c>
      <c r="DZ247" s="24">
        <v>2.0842099999999999E-2</v>
      </c>
      <c r="EA247" s="24">
        <v>2.2342000000000001E-2</v>
      </c>
      <c r="EB247" s="24">
        <v>3.83463E-2</v>
      </c>
      <c r="EC247" s="24">
        <v>6.4862500000000003E-2</v>
      </c>
      <c r="ED247" s="24">
        <v>3.86354E-2</v>
      </c>
      <c r="EE247" s="24">
        <v>1.8671400000000001E-2</v>
      </c>
      <c r="EF247" s="24">
        <v>2.41414E-2</v>
      </c>
      <c r="EG247" s="24">
        <v>2.0817200000000001E-2</v>
      </c>
      <c r="EH247" s="24">
        <v>4.1817199999999999E-2</v>
      </c>
      <c r="EI247" s="24">
        <v>4.3867099999999999E-2</v>
      </c>
      <c r="EJ247" s="24">
        <v>4.1205600000000002E-2</v>
      </c>
      <c r="EK247" s="24">
        <v>4.3788599999999997E-2</v>
      </c>
      <c r="EL247" s="24">
        <v>4.97504E-2</v>
      </c>
      <c r="EM247" s="24">
        <v>4.7032499999999998E-2</v>
      </c>
      <c r="EN247" s="24">
        <v>5.0194799999999998E-2</v>
      </c>
      <c r="EO247" s="24">
        <v>-5.1929999999999999E-4</v>
      </c>
      <c r="EP247" s="24">
        <v>-2.4605800000000001E-2</v>
      </c>
      <c r="EQ247" s="24">
        <v>4.7643E-3</v>
      </c>
      <c r="ER247" s="24">
        <v>8.8103999999999995E-3</v>
      </c>
      <c r="ES247" s="24">
        <v>-2.1697999999999999E-3</v>
      </c>
      <c r="ET247" s="24">
        <v>-6.4897000000000002E-3</v>
      </c>
      <c r="EU247" s="24">
        <v>68.221810000000005</v>
      </c>
      <c r="EV247" s="24">
        <v>67.702719999999999</v>
      </c>
      <c r="EW247" s="24">
        <v>67.375110000000006</v>
      </c>
      <c r="EX247" s="24">
        <v>67.030749999999998</v>
      </c>
      <c r="EY247" s="24">
        <v>66.776830000000004</v>
      </c>
      <c r="EZ247" s="24">
        <v>66.469049999999996</v>
      </c>
      <c r="FA247" s="24">
        <v>66.512950000000004</v>
      </c>
      <c r="FB247" s="24">
        <v>66.750929999999997</v>
      </c>
      <c r="FC247" s="24">
        <v>68.834599999999995</v>
      </c>
      <c r="FD247" s="24">
        <v>71.927660000000003</v>
      </c>
      <c r="FE247" s="24">
        <v>75.595150000000004</v>
      </c>
      <c r="FF247" s="24">
        <v>78.78049</v>
      </c>
      <c r="FG247" s="24">
        <v>81.133949999999999</v>
      </c>
      <c r="FH247" s="24">
        <v>83.019469999999998</v>
      </c>
      <c r="FI247" s="24">
        <v>83.08869</v>
      </c>
      <c r="FJ247" s="24">
        <v>82.852540000000005</v>
      </c>
      <c r="FK247" s="24">
        <v>81.944000000000003</v>
      </c>
      <c r="FL247" s="24">
        <v>80.565830000000005</v>
      </c>
      <c r="FM247" s="24">
        <v>78.305239999999998</v>
      </c>
      <c r="FN247" s="24">
        <v>75.555850000000007</v>
      </c>
      <c r="FO247" s="24">
        <v>72.215680000000006</v>
      </c>
      <c r="FP247" s="24">
        <v>70.550479999999993</v>
      </c>
      <c r="FQ247" s="24">
        <v>69.514960000000002</v>
      </c>
      <c r="FR247" s="24">
        <v>68.744320000000002</v>
      </c>
      <c r="FS247" s="24">
        <v>0.48276580000000002</v>
      </c>
      <c r="FT247" s="24">
        <v>1.9237600000000001E-2</v>
      </c>
      <c r="FU247" s="24">
        <v>2.4783900000000001E-2</v>
      </c>
    </row>
    <row r="248" spans="1:177" x14ac:dyDescent="0.2">
      <c r="A248" s="14" t="s">
        <v>228</v>
      </c>
      <c r="B248" s="14" t="s">
        <v>199</v>
      </c>
      <c r="C248" s="14" t="s">
        <v>225</v>
      </c>
      <c r="D248" s="36" t="s">
        <v>238</v>
      </c>
      <c r="E248" s="25" t="s">
        <v>219</v>
      </c>
      <c r="F248" s="25">
        <v>3053</v>
      </c>
      <c r="G248" s="24">
        <v>0.62991030000000003</v>
      </c>
      <c r="H248" s="24">
        <v>0.57423159999999995</v>
      </c>
      <c r="I248" s="24">
        <v>0.5514097</v>
      </c>
      <c r="J248" s="24">
        <v>0.53325040000000001</v>
      </c>
      <c r="K248" s="24">
        <v>0.54630650000000003</v>
      </c>
      <c r="L248" s="24">
        <v>0.60536270000000003</v>
      </c>
      <c r="M248" s="24">
        <v>0.6987409</v>
      </c>
      <c r="N248" s="24">
        <v>0.74829069999999998</v>
      </c>
      <c r="O248" s="24">
        <v>0.7252535</v>
      </c>
      <c r="P248" s="24">
        <v>0.71526089999999998</v>
      </c>
      <c r="Q248" s="24">
        <v>0.67662739999999999</v>
      </c>
      <c r="R248" s="24">
        <v>0.66489670000000001</v>
      </c>
      <c r="S248" s="24">
        <v>0.64161089999999998</v>
      </c>
      <c r="T248" s="24">
        <v>0.62782070000000001</v>
      </c>
      <c r="U248" s="24">
        <v>0.63350079999999998</v>
      </c>
      <c r="V248" s="24">
        <v>0.66018790000000005</v>
      </c>
      <c r="W248" s="24">
        <v>0.7677889</v>
      </c>
      <c r="X248" s="24">
        <v>1.0098689999999999</v>
      </c>
      <c r="Y248" s="24">
        <v>1.1092420000000001</v>
      </c>
      <c r="Z248" s="24">
        <v>1.116906</v>
      </c>
      <c r="AA248" s="24">
        <v>1.0889899999999999</v>
      </c>
      <c r="AB248" s="24">
        <v>1.0166500000000001</v>
      </c>
      <c r="AC248" s="24">
        <v>0.88494039999999996</v>
      </c>
      <c r="AD248" s="24">
        <v>0.73751869999999997</v>
      </c>
      <c r="AE248" s="24">
        <v>-7.1498900000000004E-2</v>
      </c>
      <c r="AF248" s="24">
        <v>-7.1830900000000003E-2</v>
      </c>
      <c r="AG248" s="24">
        <v>-6.4638399999999999E-2</v>
      </c>
      <c r="AH248" s="24">
        <v>-6.72426E-2</v>
      </c>
      <c r="AI248" s="24">
        <v>-5.3458499999999999E-2</v>
      </c>
      <c r="AJ248" s="24">
        <v>-4.7448299999999999E-2</v>
      </c>
      <c r="AK248" s="24">
        <v>-1.8616899999999999E-2</v>
      </c>
      <c r="AL248" s="24">
        <v>1.4544700000000001E-2</v>
      </c>
      <c r="AM248" s="24">
        <v>2.63498E-2</v>
      </c>
      <c r="AN248" s="24">
        <v>3.2475700000000003E-2</v>
      </c>
      <c r="AO248" s="24">
        <v>1.45162E-2</v>
      </c>
      <c r="AP248" s="24">
        <v>2.4231099999999998E-2</v>
      </c>
      <c r="AQ248" s="24">
        <v>5.9864000000000002E-3</v>
      </c>
      <c r="AR248" s="24">
        <v>5.7118999999999998E-3</v>
      </c>
      <c r="AS248" s="24">
        <v>6.2957999999999998E-3</v>
      </c>
      <c r="AT248" s="24">
        <v>1.05185E-2</v>
      </c>
      <c r="AU248" s="24">
        <v>1.4476599999999999E-2</v>
      </c>
      <c r="AV248" s="24">
        <v>2.74212E-2</v>
      </c>
      <c r="AW248" s="24">
        <v>1.44292E-2</v>
      </c>
      <c r="AX248" s="24">
        <v>-6.8139999999999997E-4</v>
      </c>
      <c r="AY248" s="24">
        <v>-1.11483E-2</v>
      </c>
      <c r="AZ248" s="24">
        <v>-1.6092700000000001E-2</v>
      </c>
      <c r="BA248" s="24">
        <v>-3.6069999999999998E-2</v>
      </c>
      <c r="BB248" s="24">
        <v>-4.8822499999999998E-2</v>
      </c>
      <c r="BC248" s="24">
        <v>-5.5011999999999998E-2</v>
      </c>
      <c r="BD248" s="24">
        <v>-5.52483E-2</v>
      </c>
      <c r="BE248" s="24">
        <v>-4.8303400000000003E-2</v>
      </c>
      <c r="BF248" s="24">
        <v>-5.0939999999999999E-2</v>
      </c>
      <c r="BG248" s="24">
        <v>-3.8608900000000002E-2</v>
      </c>
      <c r="BH248" s="24">
        <v>-3.2642999999999998E-2</v>
      </c>
      <c r="BI248" s="24">
        <v>-5.8282000000000004E-3</v>
      </c>
      <c r="BJ248" s="24">
        <v>2.63796E-2</v>
      </c>
      <c r="BK248" s="24">
        <v>3.8550099999999997E-2</v>
      </c>
      <c r="BL248" s="24">
        <v>4.4153699999999997E-2</v>
      </c>
      <c r="BM248" s="24">
        <v>2.5657300000000001E-2</v>
      </c>
      <c r="BN248" s="24">
        <v>3.4959200000000003E-2</v>
      </c>
      <c r="BO248" s="24">
        <v>1.6129999999999999E-2</v>
      </c>
      <c r="BP248" s="24">
        <v>1.60048E-2</v>
      </c>
      <c r="BQ248" s="24">
        <v>1.6887800000000001E-2</v>
      </c>
      <c r="BR248" s="24">
        <v>2.0431100000000001E-2</v>
      </c>
      <c r="BS248" s="24">
        <v>2.45452E-2</v>
      </c>
      <c r="BT248" s="24">
        <v>3.8286100000000003E-2</v>
      </c>
      <c r="BU248" s="24">
        <v>2.74253E-2</v>
      </c>
      <c r="BV248" s="24">
        <v>1.4944499999999999E-2</v>
      </c>
      <c r="BW248" s="24">
        <v>4.1875999999999997E-3</v>
      </c>
      <c r="BX248" s="24">
        <v>-5.4819999999999999E-4</v>
      </c>
      <c r="BY248" s="24">
        <v>-2.0584999999999999E-2</v>
      </c>
      <c r="BZ248" s="24">
        <v>-3.3834500000000003E-2</v>
      </c>
      <c r="CA248" s="24">
        <v>-4.3593300000000001E-2</v>
      </c>
      <c r="CB248" s="24">
        <v>-4.3763299999999998E-2</v>
      </c>
      <c r="CC248" s="24">
        <v>-3.6989899999999999E-2</v>
      </c>
      <c r="CD248" s="24">
        <v>-3.9648900000000001E-2</v>
      </c>
      <c r="CE248" s="24">
        <v>-2.8323999999999998E-2</v>
      </c>
      <c r="CF248" s="24">
        <v>-2.23889E-2</v>
      </c>
      <c r="CG248" s="24">
        <v>3.0293E-3</v>
      </c>
      <c r="CH248" s="24">
        <v>3.45764E-2</v>
      </c>
      <c r="CI248" s="24">
        <v>4.7E-2</v>
      </c>
      <c r="CJ248" s="24">
        <v>5.2241900000000001E-2</v>
      </c>
      <c r="CK248" s="24">
        <v>3.3373600000000003E-2</v>
      </c>
      <c r="CL248" s="24">
        <v>4.23896E-2</v>
      </c>
      <c r="CM248" s="24">
        <v>2.31554E-2</v>
      </c>
      <c r="CN248" s="24">
        <v>2.31337E-2</v>
      </c>
      <c r="CO248" s="24">
        <v>2.42239E-2</v>
      </c>
      <c r="CP248" s="24">
        <v>2.7296600000000001E-2</v>
      </c>
      <c r="CQ248" s="24">
        <v>3.1518699999999997E-2</v>
      </c>
      <c r="CR248" s="24">
        <v>4.5811200000000003E-2</v>
      </c>
      <c r="CS248" s="24">
        <v>3.6426399999999998E-2</v>
      </c>
      <c r="CT248" s="24">
        <v>2.5767000000000002E-2</v>
      </c>
      <c r="CU248" s="24">
        <v>1.4809299999999999E-2</v>
      </c>
      <c r="CV248" s="24">
        <v>1.02179E-2</v>
      </c>
      <c r="CW248" s="24">
        <v>-9.8600000000000007E-3</v>
      </c>
      <c r="CX248" s="24">
        <v>-2.34539E-2</v>
      </c>
      <c r="CY248" s="24">
        <v>-3.2174500000000002E-2</v>
      </c>
      <c r="CZ248" s="24">
        <v>-3.2278300000000003E-2</v>
      </c>
      <c r="DA248" s="24">
        <v>-2.5676399999999999E-2</v>
      </c>
      <c r="DB248" s="24">
        <v>-2.83577E-2</v>
      </c>
      <c r="DC248" s="24">
        <v>-1.8039199999999998E-2</v>
      </c>
      <c r="DD248" s="24">
        <v>-1.2134799999999999E-2</v>
      </c>
      <c r="DE248" s="24">
        <v>1.18867E-2</v>
      </c>
      <c r="DF248" s="24">
        <v>4.27733E-2</v>
      </c>
      <c r="DG248" s="24">
        <v>5.54498E-2</v>
      </c>
      <c r="DH248" s="24">
        <v>6.0330099999999998E-2</v>
      </c>
      <c r="DI248" s="24">
        <v>4.1089899999999999E-2</v>
      </c>
      <c r="DJ248" s="24">
        <v>4.98199E-2</v>
      </c>
      <c r="DK248" s="24">
        <v>3.0180800000000001E-2</v>
      </c>
      <c r="DL248" s="24">
        <v>3.0262500000000001E-2</v>
      </c>
      <c r="DM248" s="24">
        <v>3.1559900000000002E-2</v>
      </c>
      <c r="DN248" s="24">
        <v>3.4161999999999998E-2</v>
      </c>
      <c r="DO248" s="24">
        <v>3.84923E-2</v>
      </c>
      <c r="DP248" s="24">
        <v>5.33362E-2</v>
      </c>
      <c r="DQ248" s="24">
        <v>4.5427500000000003E-2</v>
      </c>
      <c r="DR248" s="24">
        <v>3.6589499999999997E-2</v>
      </c>
      <c r="DS248" s="24">
        <v>2.5430899999999999E-2</v>
      </c>
      <c r="DT248" s="24">
        <v>2.0983999999999999E-2</v>
      </c>
      <c r="DU248" s="24">
        <v>8.6490000000000004E-4</v>
      </c>
      <c r="DV248" s="24">
        <v>-1.30733E-2</v>
      </c>
      <c r="DW248" s="24">
        <v>-1.5687699999999999E-2</v>
      </c>
      <c r="DX248" s="24">
        <v>-1.56957E-2</v>
      </c>
      <c r="DY248" s="24">
        <v>-9.3415000000000008E-3</v>
      </c>
      <c r="DZ248" s="24">
        <v>-1.2055099999999999E-2</v>
      </c>
      <c r="EA248" s="24">
        <v>-3.1895999999999999E-3</v>
      </c>
      <c r="EB248" s="24">
        <v>2.6706E-3</v>
      </c>
      <c r="EC248" s="24">
        <v>2.46754E-2</v>
      </c>
      <c r="ED248" s="24">
        <v>5.4608200000000003E-2</v>
      </c>
      <c r="EE248" s="24">
        <v>6.7650100000000005E-2</v>
      </c>
      <c r="EF248" s="24">
        <v>7.2008199999999994E-2</v>
      </c>
      <c r="EG248" s="24">
        <v>5.2231E-2</v>
      </c>
      <c r="EH248" s="24">
        <v>6.0548100000000001E-2</v>
      </c>
      <c r="EI248" s="24">
        <v>4.03243E-2</v>
      </c>
      <c r="EJ248" s="24">
        <v>4.0555399999999998E-2</v>
      </c>
      <c r="EK248" s="24">
        <v>4.2152000000000002E-2</v>
      </c>
      <c r="EL248" s="24">
        <v>4.4074599999999999E-2</v>
      </c>
      <c r="EM248" s="24">
        <v>4.8560899999999997E-2</v>
      </c>
      <c r="EN248" s="24">
        <v>6.4201099999999997E-2</v>
      </c>
      <c r="EO248" s="24">
        <v>5.8423599999999999E-2</v>
      </c>
      <c r="EP248" s="24">
        <v>5.2215400000000002E-2</v>
      </c>
      <c r="EQ248" s="24">
        <v>4.0766799999999999E-2</v>
      </c>
      <c r="ER248" s="24">
        <v>3.6528499999999998E-2</v>
      </c>
      <c r="ES248" s="24">
        <v>1.6349900000000001E-2</v>
      </c>
      <c r="ET248" s="24">
        <v>1.9147000000000001E-3</v>
      </c>
      <c r="EU248" s="24">
        <v>53.154940000000003</v>
      </c>
      <c r="EV248" s="24">
        <v>52.26558</v>
      </c>
      <c r="EW248" s="24">
        <v>51.887729999999998</v>
      </c>
      <c r="EX248" s="24">
        <v>51.523530000000001</v>
      </c>
      <c r="EY248" s="24">
        <v>51.113480000000003</v>
      </c>
      <c r="EZ248" s="24">
        <v>51.124000000000002</v>
      </c>
      <c r="FA248" s="24">
        <v>50.869970000000002</v>
      </c>
      <c r="FB248" s="24">
        <v>50.948680000000003</v>
      </c>
      <c r="FC248" s="24">
        <v>54.002009999999999</v>
      </c>
      <c r="FD248" s="24">
        <v>57.903619999999997</v>
      </c>
      <c r="FE248" s="24">
        <v>61.823419999999999</v>
      </c>
      <c r="FF248" s="24">
        <v>64.494320000000002</v>
      </c>
      <c r="FG248" s="24">
        <v>66.233699999999999</v>
      </c>
      <c r="FH248" s="24">
        <v>66.719980000000007</v>
      </c>
      <c r="FI248" s="24">
        <v>66.318809999999999</v>
      </c>
      <c r="FJ248" s="24">
        <v>65.457579999999993</v>
      </c>
      <c r="FK248" s="24">
        <v>63.734139999999996</v>
      </c>
      <c r="FL248" s="24">
        <v>61.011499999999998</v>
      </c>
      <c r="FM248" s="24">
        <v>59.285440000000001</v>
      </c>
      <c r="FN248" s="24">
        <v>58.03837</v>
      </c>
      <c r="FO248" s="24">
        <v>57.011679999999998</v>
      </c>
      <c r="FP248" s="24">
        <v>56.363219999999998</v>
      </c>
      <c r="FQ248" s="24">
        <v>55.587940000000003</v>
      </c>
      <c r="FR248" s="24">
        <v>54.902270000000001</v>
      </c>
      <c r="FS248" s="24">
        <v>0.30012749999999999</v>
      </c>
      <c r="FT248" s="24">
        <v>1.1566E-2</v>
      </c>
      <c r="FU248" s="24">
        <v>1.4739E-2</v>
      </c>
    </row>
    <row r="249" spans="1:177" x14ac:dyDescent="0.2">
      <c r="A249" s="14" t="s">
        <v>228</v>
      </c>
      <c r="B249" s="14" t="s">
        <v>199</v>
      </c>
      <c r="C249" s="14" t="s">
        <v>225</v>
      </c>
      <c r="D249" s="36" t="s">
        <v>238</v>
      </c>
      <c r="E249" s="25" t="s">
        <v>220</v>
      </c>
      <c r="F249" s="25">
        <v>1784</v>
      </c>
      <c r="G249" s="24">
        <v>0.60285230000000001</v>
      </c>
      <c r="H249" s="24">
        <v>0.54163079999999997</v>
      </c>
      <c r="I249" s="24">
        <v>0.51968320000000001</v>
      </c>
      <c r="J249" s="24">
        <v>0.49356840000000002</v>
      </c>
      <c r="K249" s="24">
        <v>0.49350919999999998</v>
      </c>
      <c r="L249" s="24">
        <v>0.54970240000000004</v>
      </c>
      <c r="M249" s="24">
        <v>0.63720080000000001</v>
      </c>
      <c r="N249" s="24">
        <v>0.68347159999999996</v>
      </c>
      <c r="O249" s="24">
        <v>0.67486579999999996</v>
      </c>
      <c r="P249" s="24">
        <v>0.66969719999999999</v>
      </c>
      <c r="Q249" s="24">
        <v>0.65713630000000001</v>
      </c>
      <c r="R249" s="24">
        <v>0.65558150000000004</v>
      </c>
      <c r="S249" s="24">
        <v>0.63996640000000005</v>
      </c>
      <c r="T249" s="24">
        <v>0.62166449999999995</v>
      </c>
      <c r="U249" s="24">
        <v>0.62705449999999996</v>
      </c>
      <c r="V249" s="24">
        <v>0.64425719999999997</v>
      </c>
      <c r="W249" s="24">
        <v>0.73529089999999997</v>
      </c>
      <c r="X249" s="24">
        <v>0.97264209999999995</v>
      </c>
      <c r="Y249" s="24">
        <v>1.080695</v>
      </c>
      <c r="Z249" s="24">
        <v>1.081755</v>
      </c>
      <c r="AA249" s="24">
        <v>1.0505389999999999</v>
      </c>
      <c r="AB249" s="24">
        <v>0.97725930000000005</v>
      </c>
      <c r="AC249" s="24">
        <v>0.85250190000000003</v>
      </c>
      <c r="AD249" s="24">
        <v>0.70364579999999999</v>
      </c>
      <c r="AE249" s="24">
        <v>-0.11390450000000001</v>
      </c>
      <c r="AF249" s="24">
        <v>-0.1212722</v>
      </c>
      <c r="AG249" s="24">
        <v>-0.1033075</v>
      </c>
      <c r="AH249" s="24">
        <v>-9.9960999999999994E-2</v>
      </c>
      <c r="AI249" s="24">
        <v>-7.8866500000000006E-2</v>
      </c>
      <c r="AJ249" s="24">
        <v>-6.7081100000000005E-2</v>
      </c>
      <c r="AK249" s="24">
        <v>-3.7903399999999997E-2</v>
      </c>
      <c r="AL249" s="24">
        <v>-1.9379500000000001E-2</v>
      </c>
      <c r="AM249" s="24">
        <v>-7.5743E-3</v>
      </c>
      <c r="AN249" s="24">
        <v>4.2722999999999997E-3</v>
      </c>
      <c r="AO249" s="24">
        <v>6.9154000000000004E-3</v>
      </c>
      <c r="AP249" s="24">
        <v>3.0325700000000001E-2</v>
      </c>
      <c r="AQ249" s="24">
        <v>2.28592E-2</v>
      </c>
      <c r="AR249" s="24">
        <v>1.5364900000000001E-2</v>
      </c>
      <c r="AS249" s="24">
        <v>1.5950599999999999E-2</v>
      </c>
      <c r="AT249" s="24">
        <v>1.37859E-2</v>
      </c>
      <c r="AU249" s="24">
        <v>3.5801000000000001E-3</v>
      </c>
      <c r="AV249" s="24">
        <v>1.23842E-2</v>
      </c>
      <c r="AW249" s="24">
        <v>7.2478000000000004E-3</v>
      </c>
      <c r="AX249" s="24">
        <v>-1.3731E-2</v>
      </c>
      <c r="AY249" s="24">
        <v>-2.8758599999999999E-2</v>
      </c>
      <c r="AZ249" s="24">
        <v>-4.7523900000000001E-2</v>
      </c>
      <c r="BA249" s="24">
        <v>-6.4951700000000001E-2</v>
      </c>
      <c r="BB249" s="24">
        <v>-7.7783099999999994E-2</v>
      </c>
      <c r="BC249" s="24">
        <v>-9.0009699999999998E-2</v>
      </c>
      <c r="BD249" s="24">
        <v>-9.7194699999999995E-2</v>
      </c>
      <c r="BE249" s="24">
        <v>-7.9832399999999998E-2</v>
      </c>
      <c r="BF249" s="24">
        <v>-7.6771000000000006E-2</v>
      </c>
      <c r="BG249" s="24">
        <v>-5.9221500000000003E-2</v>
      </c>
      <c r="BH249" s="24">
        <v>-4.8000500000000001E-2</v>
      </c>
      <c r="BI249" s="24">
        <v>-2.2345400000000001E-2</v>
      </c>
      <c r="BJ249" s="24">
        <v>-5.1776000000000001E-3</v>
      </c>
      <c r="BK249" s="24">
        <v>7.3118999999999996E-3</v>
      </c>
      <c r="BL249" s="24">
        <v>1.8363999999999998E-2</v>
      </c>
      <c r="BM249" s="24">
        <v>2.2147E-2</v>
      </c>
      <c r="BN249" s="24">
        <v>4.5359900000000002E-2</v>
      </c>
      <c r="BO249" s="24">
        <v>3.7041699999999997E-2</v>
      </c>
      <c r="BP249" s="24">
        <v>3.0018699999999999E-2</v>
      </c>
      <c r="BQ249" s="24">
        <v>3.1320599999999997E-2</v>
      </c>
      <c r="BR249" s="24">
        <v>2.7819799999999999E-2</v>
      </c>
      <c r="BS249" s="24">
        <v>1.6996899999999999E-2</v>
      </c>
      <c r="BT249" s="24">
        <v>2.6681699999999999E-2</v>
      </c>
      <c r="BU249" s="24">
        <v>2.5149899999999999E-2</v>
      </c>
      <c r="BV249" s="24">
        <v>8.4037000000000001E-3</v>
      </c>
      <c r="BW249" s="24">
        <v>-7.2700999999999998E-3</v>
      </c>
      <c r="BX249" s="24">
        <v>-2.5380900000000001E-2</v>
      </c>
      <c r="BY249" s="24">
        <v>-4.2819599999999999E-2</v>
      </c>
      <c r="BZ249" s="24">
        <v>-5.65861E-2</v>
      </c>
      <c r="CA249" s="24">
        <v>-7.34601E-2</v>
      </c>
      <c r="CB249" s="24">
        <v>-8.0518599999999996E-2</v>
      </c>
      <c r="CC249" s="24">
        <v>-6.3573699999999997E-2</v>
      </c>
      <c r="CD249" s="24">
        <v>-6.0709699999999998E-2</v>
      </c>
      <c r="CE249" s="24">
        <v>-4.56154E-2</v>
      </c>
      <c r="CF249" s="24">
        <v>-3.4785400000000001E-2</v>
      </c>
      <c r="CG249" s="24">
        <v>-1.1569899999999999E-2</v>
      </c>
      <c r="CH249" s="24">
        <v>4.6585999999999997E-3</v>
      </c>
      <c r="CI249" s="24">
        <v>1.7622100000000002E-2</v>
      </c>
      <c r="CJ249" s="24">
        <v>2.81239E-2</v>
      </c>
      <c r="CK249" s="24">
        <v>3.26964E-2</v>
      </c>
      <c r="CL249" s="24">
        <v>5.5772500000000003E-2</v>
      </c>
      <c r="CM249" s="24">
        <v>4.6864500000000003E-2</v>
      </c>
      <c r="CN249" s="24">
        <v>4.0167899999999999E-2</v>
      </c>
      <c r="CO249" s="24">
        <v>4.1965700000000002E-2</v>
      </c>
      <c r="CP249" s="24">
        <v>3.7539700000000002E-2</v>
      </c>
      <c r="CQ249" s="24">
        <v>2.6289400000000001E-2</v>
      </c>
      <c r="CR249" s="24">
        <v>3.6584100000000001E-2</v>
      </c>
      <c r="CS249" s="24">
        <v>3.7548900000000003E-2</v>
      </c>
      <c r="CT249" s="24">
        <v>2.3734100000000001E-2</v>
      </c>
      <c r="CU249" s="24">
        <v>7.6128000000000003E-3</v>
      </c>
      <c r="CV249" s="24">
        <v>-1.00447E-2</v>
      </c>
      <c r="CW249" s="24">
        <v>-2.7490899999999999E-2</v>
      </c>
      <c r="CX249" s="24">
        <v>-4.1905199999999997E-2</v>
      </c>
      <c r="CY249" s="24">
        <v>-5.6910599999999999E-2</v>
      </c>
      <c r="CZ249" s="24">
        <v>-6.3842599999999999E-2</v>
      </c>
      <c r="DA249" s="24">
        <v>-4.73149E-2</v>
      </c>
      <c r="DB249" s="24">
        <v>-4.4648399999999998E-2</v>
      </c>
      <c r="DC249" s="24">
        <v>-3.2009299999999997E-2</v>
      </c>
      <c r="DD249" s="24">
        <v>-2.1570300000000001E-2</v>
      </c>
      <c r="DE249" s="24">
        <v>-7.9440000000000001E-4</v>
      </c>
      <c r="DF249" s="24">
        <v>1.44948E-2</v>
      </c>
      <c r="DG249" s="24">
        <v>2.7932200000000001E-2</v>
      </c>
      <c r="DH249" s="24">
        <v>3.7883699999999999E-2</v>
      </c>
      <c r="DI249" s="24">
        <v>4.3245800000000001E-2</v>
      </c>
      <c r="DJ249" s="24">
        <v>6.61852E-2</v>
      </c>
      <c r="DK249" s="24">
        <v>5.6687300000000003E-2</v>
      </c>
      <c r="DL249" s="24">
        <v>5.0317099999999997E-2</v>
      </c>
      <c r="DM249" s="24">
        <v>5.2610900000000002E-2</v>
      </c>
      <c r="DN249" s="24">
        <v>4.7259599999999999E-2</v>
      </c>
      <c r="DO249" s="24">
        <v>3.5581799999999997E-2</v>
      </c>
      <c r="DP249" s="24">
        <v>4.64865E-2</v>
      </c>
      <c r="DQ249" s="24">
        <v>4.9947900000000003E-2</v>
      </c>
      <c r="DR249" s="24">
        <v>3.9064599999999998E-2</v>
      </c>
      <c r="DS249" s="24">
        <v>2.24957E-2</v>
      </c>
      <c r="DT249" s="24">
        <v>5.2913999999999999E-3</v>
      </c>
      <c r="DU249" s="24">
        <v>-1.2162299999999999E-2</v>
      </c>
      <c r="DV249" s="24">
        <v>-2.72242E-2</v>
      </c>
      <c r="DW249" s="24">
        <v>-3.3015700000000002E-2</v>
      </c>
      <c r="DX249" s="24">
        <v>-3.9765000000000002E-2</v>
      </c>
      <c r="DY249" s="24">
        <v>-2.3839800000000001E-2</v>
      </c>
      <c r="DZ249" s="24">
        <v>-2.1458399999999999E-2</v>
      </c>
      <c r="EA249" s="24">
        <v>-1.23643E-2</v>
      </c>
      <c r="EB249" s="24">
        <v>-2.4897999999999999E-3</v>
      </c>
      <c r="EC249" s="24">
        <v>1.47636E-2</v>
      </c>
      <c r="ED249" s="24">
        <v>2.8696699999999999E-2</v>
      </c>
      <c r="EE249" s="24">
        <v>4.28184E-2</v>
      </c>
      <c r="EF249" s="24">
        <v>5.1975500000000001E-2</v>
      </c>
      <c r="EG249" s="24">
        <v>5.8477399999999999E-2</v>
      </c>
      <c r="EH249" s="24">
        <v>8.1219299999999994E-2</v>
      </c>
      <c r="EI249" s="24">
        <v>7.08699E-2</v>
      </c>
      <c r="EJ249" s="24">
        <v>6.4970799999999995E-2</v>
      </c>
      <c r="EK249" s="24">
        <v>6.7980799999999994E-2</v>
      </c>
      <c r="EL249" s="24">
        <v>6.1293599999999997E-2</v>
      </c>
      <c r="EM249" s="24">
        <v>4.8998600000000003E-2</v>
      </c>
      <c r="EN249" s="24">
        <v>6.0783999999999998E-2</v>
      </c>
      <c r="EO249" s="24">
        <v>6.7849999999999994E-2</v>
      </c>
      <c r="EP249" s="24">
        <v>6.1199299999999998E-2</v>
      </c>
      <c r="EQ249" s="24">
        <v>4.3984200000000001E-2</v>
      </c>
      <c r="ER249" s="24">
        <v>2.7434400000000001E-2</v>
      </c>
      <c r="ES249" s="24">
        <v>9.9697999999999991E-3</v>
      </c>
      <c r="ET249" s="24">
        <v>-6.0271999999999999E-3</v>
      </c>
      <c r="EU249" s="24">
        <v>54.535600000000002</v>
      </c>
      <c r="EV249" s="24">
        <v>53.6815</v>
      </c>
      <c r="EW249" s="24">
        <v>53.285899999999998</v>
      </c>
      <c r="EX249" s="24">
        <v>52.918979999999998</v>
      </c>
      <c r="EY249" s="24">
        <v>52.47495</v>
      </c>
      <c r="EZ249" s="24">
        <v>52.565640000000002</v>
      </c>
      <c r="FA249" s="24">
        <v>52.335360000000001</v>
      </c>
      <c r="FB249" s="24">
        <v>52.478070000000002</v>
      </c>
      <c r="FC249" s="24">
        <v>55.504199999999997</v>
      </c>
      <c r="FD249" s="24">
        <v>58.971550000000001</v>
      </c>
      <c r="FE249" s="24">
        <v>62.47016</v>
      </c>
      <c r="FF249" s="24">
        <v>64.857929999999996</v>
      </c>
      <c r="FG249" s="24">
        <v>66.112979999999993</v>
      </c>
      <c r="FH249" s="24">
        <v>66.481189999999998</v>
      </c>
      <c r="FI249" s="24">
        <v>66.076549999999997</v>
      </c>
      <c r="FJ249" s="24">
        <v>65.234440000000006</v>
      </c>
      <c r="FK249" s="24">
        <v>63.725529999999999</v>
      </c>
      <c r="FL249" s="24">
        <v>61.547020000000003</v>
      </c>
      <c r="FM249" s="24">
        <v>60.104520000000001</v>
      </c>
      <c r="FN249" s="24">
        <v>58.925609999999999</v>
      </c>
      <c r="FO249" s="24">
        <v>58.07159</v>
      </c>
      <c r="FP249" s="24">
        <v>57.434759999999997</v>
      </c>
      <c r="FQ249" s="24">
        <v>56.703560000000003</v>
      </c>
      <c r="FR249" s="24">
        <v>56.080460000000002</v>
      </c>
      <c r="FS249" s="24">
        <v>0.40338089999999999</v>
      </c>
      <c r="FT249" s="24">
        <v>1.55123E-2</v>
      </c>
      <c r="FU249" s="24">
        <v>2.0116200000000001E-2</v>
      </c>
    </row>
    <row r="250" spans="1:177" x14ac:dyDescent="0.2">
      <c r="A250" s="14" t="s">
        <v>228</v>
      </c>
      <c r="B250" s="14" t="s">
        <v>199</v>
      </c>
      <c r="C250" s="14" t="s">
        <v>225</v>
      </c>
      <c r="D250" s="36" t="s">
        <v>238</v>
      </c>
      <c r="E250" s="25" t="s">
        <v>221</v>
      </c>
      <c r="F250" s="25">
        <v>1269</v>
      </c>
      <c r="G250" s="24">
        <v>0.66802079999999997</v>
      </c>
      <c r="H250" s="24">
        <v>0.62028110000000003</v>
      </c>
      <c r="I250" s="24">
        <v>0.59616550000000001</v>
      </c>
      <c r="J250" s="24">
        <v>0.58923979999999998</v>
      </c>
      <c r="K250" s="24">
        <v>0.62078</v>
      </c>
      <c r="L250" s="24">
        <v>0.68391809999999997</v>
      </c>
      <c r="M250" s="24">
        <v>0.7855702</v>
      </c>
      <c r="N250" s="24">
        <v>0.83965869999999998</v>
      </c>
      <c r="O250" s="24">
        <v>0.79639970000000004</v>
      </c>
      <c r="P250" s="24">
        <v>0.77955419999999997</v>
      </c>
      <c r="Q250" s="24">
        <v>0.70379570000000002</v>
      </c>
      <c r="R250" s="24">
        <v>0.67755589999999999</v>
      </c>
      <c r="S250" s="24">
        <v>0.64340960000000003</v>
      </c>
      <c r="T250" s="24">
        <v>0.63604240000000001</v>
      </c>
      <c r="U250" s="24">
        <v>0.64212449999999999</v>
      </c>
      <c r="V250" s="24">
        <v>0.68226149999999997</v>
      </c>
      <c r="W250" s="24">
        <v>0.81343670000000001</v>
      </c>
      <c r="X250" s="24">
        <v>1.062303</v>
      </c>
      <c r="Y250" s="24">
        <v>1.149213</v>
      </c>
      <c r="Z250" s="24">
        <v>1.1662809999999999</v>
      </c>
      <c r="AA250" s="24">
        <v>1.1431150000000001</v>
      </c>
      <c r="AB250" s="24">
        <v>1.0722309999999999</v>
      </c>
      <c r="AC250" s="24">
        <v>0.93067089999999997</v>
      </c>
      <c r="AD250" s="24">
        <v>0.78516730000000001</v>
      </c>
      <c r="AE250" s="24">
        <v>-3.6761299999999997E-2</v>
      </c>
      <c r="AF250" s="24">
        <v>-2.7056500000000001E-2</v>
      </c>
      <c r="AG250" s="24">
        <v>-3.5249999999999997E-2</v>
      </c>
      <c r="AH250" s="24">
        <v>-4.65526E-2</v>
      </c>
      <c r="AI250" s="24">
        <v>-4.2130399999999998E-2</v>
      </c>
      <c r="AJ250" s="24">
        <v>-4.4422799999999998E-2</v>
      </c>
      <c r="AK250" s="24">
        <v>-1.2892799999999999E-2</v>
      </c>
      <c r="AL250" s="24">
        <v>4.2531800000000002E-2</v>
      </c>
      <c r="AM250" s="24">
        <v>5.3767000000000002E-2</v>
      </c>
      <c r="AN250" s="24">
        <v>5.2599899999999998E-2</v>
      </c>
      <c r="AO250" s="24">
        <v>6.7735E-3</v>
      </c>
      <c r="AP250" s="24">
        <v>-1.9373999999999999E-3</v>
      </c>
      <c r="AQ250" s="24">
        <v>-3.4431400000000001E-2</v>
      </c>
      <c r="AR250" s="24">
        <v>-2.44669E-2</v>
      </c>
      <c r="AS250" s="24">
        <v>-2.39534E-2</v>
      </c>
      <c r="AT250" s="24">
        <v>-1.0102999999999999E-2</v>
      </c>
      <c r="AU250" s="24">
        <v>1.30329E-2</v>
      </c>
      <c r="AV250" s="24">
        <v>3.0521599999999999E-2</v>
      </c>
      <c r="AW250" s="24">
        <v>3.2485000000000001E-3</v>
      </c>
      <c r="AX250" s="24">
        <v>-7.1107999999999996E-3</v>
      </c>
      <c r="AY250" s="24">
        <v>-1.08475E-2</v>
      </c>
      <c r="AZ250" s="24">
        <v>3.9949E-3</v>
      </c>
      <c r="BA250" s="24">
        <v>-1.9434300000000002E-2</v>
      </c>
      <c r="BB250" s="24">
        <v>-3.1628700000000003E-2</v>
      </c>
      <c r="BC250" s="24">
        <v>-1.5942999999999999E-2</v>
      </c>
      <c r="BD250" s="24">
        <v>-6.2611999999999998E-3</v>
      </c>
      <c r="BE250" s="24">
        <v>-1.4118E-2</v>
      </c>
      <c r="BF250" s="24">
        <v>-2.48998E-2</v>
      </c>
      <c r="BG250" s="24">
        <v>-1.9538E-2</v>
      </c>
      <c r="BH250" s="24">
        <v>-2.1017500000000001E-2</v>
      </c>
      <c r="BI250" s="24">
        <v>8.7279999999999996E-3</v>
      </c>
      <c r="BJ250" s="24">
        <v>6.2752199999999994E-2</v>
      </c>
      <c r="BK250" s="24">
        <v>7.4308700000000005E-2</v>
      </c>
      <c r="BL250" s="24">
        <v>7.2516700000000003E-2</v>
      </c>
      <c r="BM250" s="24">
        <v>2.2874800000000001E-2</v>
      </c>
      <c r="BN250" s="24">
        <v>1.28308E-2</v>
      </c>
      <c r="BO250" s="24">
        <v>-2.0456700000000001E-2</v>
      </c>
      <c r="BP250" s="24">
        <v>-1.07963E-2</v>
      </c>
      <c r="BQ250" s="24">
        <v>-1.05354E-2</v>
      </c>
      <c r="BR250" s="24">
        <v>3.2404999999999999E-3</v>
      </c>
      <c r="BS250" s="24">
        <v>2.8218300000000002E-2</v>
      </c>
      <c r="BT250" s="24">
        <v>4.7218900000000001E-2</v>
      </c>
      <c r="BU250" s="24">
        <v>2.17615E-2</v>
      </c>
      <c r="BV250" s="24">
        <v>1.3909599999999999E-2</v>
      </c>
      <c r="BW250" s="24">
        <v>1.0264300000000001E-2</v>
      </c>
      <c r="BX250" s="24">
        <v>2.4581499999999999E-2</v>
      </c>
      <c r="BY250" s="24">
        <v>9.1060000000000002E-4</v>
      </c>
      <c r="BZ250" s="24">
        <v>-1.14888E-2</v>
      </c>
      <c r="CA250" s="24">
        <v>-1.5242000000000001E-3</v>
      </c>
      <c r="CB250" s="24">
        <v>8.1414999999999994E-3</v>
      </c>
      <c r="CC250" s="24">
        <v>5.1800000000000001E-4</v>
      </c>
      <c r="CD250" s="24">
        <v>-9.9031999999999992E-3</v>
      </c>
      <c r="CE250" s="24">
        <v>-3.8906000000000001E-3</v>
      </c>
      <c r="CF250" s="24">
        <v>-4.8070999999999999E-3</v>
      </c>
      <c r="CG250" s="24">
        <v>2.3702500000000001E-2</v>
      </c>
      <c r="CH250" s="24">
        <v>7.6756699999999997E-2</v>
      </c>
      <c r="CI250" s="24">
        <v>8.8535900000000001E-2</v>
      </c>
      <c r="CJ250" s="24">
        <v>8.6310999999999999E-2</v>
      </c>
      <c r="CK250" s="24">
        <v>3.4026500000000001E-2</v>
      </c>
      <c r="CL250" s="24">
        <v>2.3059300000000001E-2</v>
      </c>
      <c r="CM250" s="24">
        <v>-1.07779E-2</v>
      </c>
      <c r="CN250" s="24">
        <v>-1.3281E-3</v>
      </c>
      <c r="CO250" s="24">
        <v>-1.242E-3</v>
      </c>
      <c r="CP250" s="24">
        <v>1.2482200000000001E-2</v>
      </c>
      <c r="CQ250" s="24">
        <v>3.8735600000000002E-2</v>
      </c>
      <c r="CR250" s="24">
        <v>5.8783500000000002E-2</v>
      </c>
      <c r="CS250" s="24">
        <v>3.4583500000000003E-2</v>
      </c>
      <c r="CT250" s="24">
        <v>2.8468199999999999E-2</v>
      </c>
      <c r="CU250" s="24">
        <v>2.48863E-2</v>
      </c>
      <c r="CV250" s="24">
        <v>3.8839600000000002E-2</v>
      </c>
      <c r="CW250" s="24">
        <v>1.50014E-2</v>
      </c>
      <c r="CX250" s="24">
        <v>2.4600999999999998E-3</v>
      </c>
      <c r="CY250" s="24">
        <v>1.28945E-2</v>
      </c>
      <c r="CZ250" s="24">
        <v>2.25442E-2</v>
      </c>
      <c r="DA250" s="24">
        <v>1.5154000000000001E-2</v>
      </c>
      <c r="DB250" s="24">
        <v>5.0933999999999997E-3</v>
      </c>
      <c r="DC250" s="24">
        <v>1.17568E-2</v>
      </c>
      <c r="DD250" s="24">
        <v>1.14033E-2</v>
      </c>
      <c r="DE250" s="24">
        <v>3.8677000000000003E-2</v>
      </c>
      <c r="DF250" s="24">
        <v>9.0761300000000003E-2</v>
      </c>
      <c r="DG250" s="24">
        <v>0.1027631</v>
      </c>
      <c r="DH250" s="24">
        <v>0.1001054</v>
      </c>
      <c r="DI250" s="24">
        <v>4.5178200000000002E-2</v>
      </c>
      <c r="DJ250" s="24">
        <v>3.3287799999999999E-2</v>
      </c>
      <c r="DK250" s="24">
        <v>-1.0989999999999999E-3</v>
      </c>
      <c r="DL250" s="24">
        <v>8.1401000000000008E-3</v>
      </c>
      <c r="DM250" s="24">
        <v>8.0513000000000008E-3</v>
      </c>
      <c r="DN250" s="24">
        <v>2.1723900000000001E-2</v>
      </c>
      <c r="DO250" s="24">
        <v>4.9252999999999998E-2</v>
      </c>
      <c r="DP250" s="24">
        <v>7.0347999999999994E-2</v>
      </c>
      <c r="DQ250" s="24">
        <v>4.7405500000000003E-2</v>
      </c>
      <c r="DR250" s="24">
        <v>4.30269E-2</v>
      </c>
      <c r="DS250" s="24">
        <v>3.95082E-2</v>
      </c>
      <c r="DT250" s="24">
        <v>5.3097800000000001E-2</v>
      </c>
      <c r="DU250" s="24">
        <v>2.9092199999999999E-2</v>
      </c>
      <c r="DV250" s="24">
        <v>1.6409E-2</v>
      </c>
      <c r="DW250" s="24">
        <v>3.3712800000000001E-2</v>
      </c>
      <c r="DX250" s="24">
        <v>4.33394E-2</v>
      </c>
      <c r="DY250" s="24">
        <v>3.6285999999999999E-2</v>
      </c>
      <c r="DZ250" s="24">
        <v>2.6746200000000001E-2</v>
      </c>
      <c r="EA250" s="24">
        <v>3.4349200000000003E-2</v>
      </c>
      <c r="EB250" s="24">
        <v>3.4808600000000002E-2</v>
      </c>
      <c r="EC250" s="24">
        <v>6.0297799999999999E-2</v>
      </c>
      <c r="ED250" s="24">
        <v>0.1109816</v>
      </c>
      <c r="EE250" s="24">
        <v>0.12330480000000001</v>
      </c>
      <c r="EF250" s="24">
        <v>0.1200222</v>
      </c>
      <c r="EG250" s="24">
        <v>6.1279500000000001E-2</v>
      </c>
      <c r="EH250" s="24">
        <v>4.8056099999999997E-2</v>
      </c>
      <c r="EI250" s="24">
        <v>1.28757E-2</v>
      </c>
      <c r="EJ250" s="24">
        <v>2.1810699999999999E-2</v>
      </c>
      <c r="EK250" s="24">
        <v>2.14694E-2</v>
      </c>
      <c r="EL250" s="24">
        <v>3.5067300000000003E-2</v>
      </c>
      <c r="EM250" s="24">
        <v>6.4438400000000007E-2</v>
      </c>
      <c r="EN250" s="24">
        <v>8.7045399999999995E-2</v>
      </c>
      <c r="EO250" s="24">
        <v>6.5918500000000005E-2</v>
      </c>
      <c r="EP250" s="24">
        <v>6.4047199999999999E-2</v>
      </c>
      <c r="EQ250" s="24">
        <v>6.062E-2</v>
      </c>
      <c r="ER250" s="24">
        <v>7.3684399999999997E-2</v>
      </c>
      <c r="ES250" s="24">
        <v>4.9437200000000001E-2</v>
      </c>
      <c r="ET250" s="24">
        <v>3.6548999999999998E-2</v>
      </c>
      <c r="EU250" s="24">
        <v>51.209119999999999</v>
      </c>
      <c r="EV250" s="24">
        <v>50.270049999999998</v>
      </c>
      <c r="EW250" s="24">
        <v>49.917230000000004</v>
      </c>
      <c r="EX250" s="24">
        <v>49.556870000000004</v>
      </c>
      <c r="EY250" s="24">
        <v>49.194710000000001</v>
      </c>
      <c r="EZ250" s="24">
        <v>49.092230000000001</v>
      </c>
      <c r="FA250" s="24">
        <v>48.804729999999999</v>
      </c>
      <c r="FB250" s="24">
        <v>48.793239999999997</v>
      </c>
      <c r="FC250" s="24">
        <v>51.884909999999998</v>
      </c>
      <c r="FD250" s="24">
        <v>56.398539999999997</v>
      </c>
      <c r="FE250" s="24">
        <v>60.911940000000001</v>
      </c>
      <c r="FF250" s="24">
        <v>63.981870000000001</v>
      </c>
      <c r="FG250" s="24">
        <v>66.403829999999999</v>
      </c>
      <c r="FH250" s="24">
        <v>67.056529999999995</v>
      </c>
      <c r="FI250" s="24">
        <v>66.660250000000005</v>
      </c>
      <c r="FJ250" s="24">
        <v>65.772069999999999</v>
      </c>
      <c r="FK250" s="24">
        <v>63.746279999999999</v>
      </c>
      <c r="FL250" s="24">
        <v>60.25676</v>
      </c>
      <c r="FM250" s="24">
        <v>58.131079999999997</v>
      </c>
      <c r="FN250" s="24">
        <v>56.787950000000002</v>
      </c>
      <c r="FO250" s="24">
        <v>55.517910000000001</v>
      </c>
      <c r="FP250" s="24">
        <v>54.85304</v>
      </c>
      <c r="FQ250" s="24">
        <v>54.015650000000001</v>
      </c>
      <c r="FR250" s="24">
        <v>53.241779999999999</v>
      </c>
      <c r="FS250" s="24">
        <v>0.445465</v>
      </c>
      <c r="FT250" s="24">
        <v>1.7251099999999998E-2</v>
      </c>
      <c r="FU250" s="24">
        <v>2.1349E-2</v>
      </c>
    </row>
    <row r="251" spans="1:177" x14ac:dyDescent="0.2">
      <c r="A251" s="14" t="s">
        <v>228</v>
      </c>
      <c r="B251" s="14" t="s">
        <v>199</v>
      </c>
      <c r="C251" s="14" t="s">
        <v>225</v>
      </c>
      <c r="D251" s="36" t="s">
        <v>239</v>
      </c>
      <c r="E251" s="25" t="s">
        <v>219</v>
      </c>
      <c r="F251" s="25">
        <v>3466</v>
      </c>
      <c r="G251" s="24">
        <v>0.58777780000000002</v>
      </c>
      <c r="H251" s="24">
        <v>0.5358986</v>
      </c>
      <c r="I251" s="24">
        <v>0.51131720000000003</v>
      </c>
      <c r="J251" s="24">
        <v>0.49933349999999999</v>
      </c>
      <c r="K251" s="24">
        <v>0.51245370000000001</v>
      </c>
      <c r="L251" s="24">
        <v>0.57356949999999995</v>
      </c>
      <c r="M251" s="24">
        <v>0.68005709999999997</v>
      </c>
      <c r="N251" s="24">
        <v>0.70397489999999996</v>
      </c>
      <c r="O251" s="24">
        <v>0.65767249999999999</v>
      </c>
      <c r="P251" s="24">
        <v>0.64445980000000003</v>
      </c>
      <c r="Q251" s="24">
        <v>0.62976920000000003</v>
      </c>
      <c r="R251" s="24">
        <v>0.62536449999999999</v>
      </c>
      <c r="S251" s="24">
        <v>0.61826300000000001</v>
      </c>
      <c r="T251" s="24">
        <v>0.60590239999999995</v>
      </c>
      <c r="U251" s="24">
        <v>0.60239399999999999</v>
      </c>
      <c r="V251" s="24">
        <v>0.62355050000000001</v>
      </c>
      <c r="W251" s="24">
        <v>0.67655310000000002</v>
      </c>
      <c r="X251" s="24">
        <v>0.83814690000000003</v>
      </c>
      <c r="Y251" s="24">
        <v>1.0004470000000001</v>
      </c>
      <c r="Z251" s="24">
        <v>1.0183150000000001</v>
      </c>
      <c r="AA251" s="24">
        <v>0.98183410000000004</v>
      </c>
      <c r="AB251" s="24">
        <v>0.91352770000000005</v>
      </c>
      <c r="AC251" s="24">
        <v>0.80107360000000005</v>
      </c>
      <c r="AD251" s="24">
        <v>0.68142230000000004</v>
      </c>
      <c r="AE251" s="24">
        <v>-4.5419899999999999E-2</v>
      </c>
      <c r="AF251" s="24">
        <v>-5.1383199999999997E-2</v>
      </c>
      <c r="AG251" s="24">
        <v>-4.63866E-2</v>
      </c>
      <c r="AH251" s="24">
        <v>-4.6080200000000002E-2</v>
      </c>
      <c r="AI251" s="24">
        <v>-3.3445999999999997E-2</v>
      </c>
      <c r="AJ251" s="24">
        <v>-2.9192099999999999E-2</v>
      </c>
      <c r="AK251" s="24">
        <v>-1.9305599999999999E-2</v>
      </c>
      <c r="AL251" s="24">
        <v>-4.6720000000000003E-4</v>
      </c>
      <c r="AM251" s="24">
        <v>-4.4241000000000003E-3</v>
      </c>
      <c r="AN251" s="24">
        <v>1.13501E-2</v>
      </c>
      <c r="AO251" s="24">
        <v>1.29739E-2</v>
      </c>
      <c r="AP251" s="24">
        <v>2.4461699999999999E-2</v>
      </c>
      <c r="AQ251" s="24">
        <v>2.7331899999999999E-2</v>
      </c>
      <c r="AR251" s="24">
        <v>2.6680599999999999E-2</v>
      </c>
      <c r="AS251" s="24">
        <v>2.3045099999999999E-2</v>
      </c>
      <c r="AT251" s="24">
        <v>2.5003899999999999E-2</v>
      </c>
      <c r="AU251" s="24">
        <v>1.79718E-2</v>
      </c>
      <c r="AV251" s="24">
        <v>3.5429700000000001E-2</v>
      </c>
      <c r="AW251" s="24">
        <v>3.4760800000000001E-2</v>
      </c>
      <c r="AX251" s="24">
        <v>2.77209E-2</v>
      </c>
      <c r="AY251" s="24">
        <v>1.2768E-3</v>
      </c>
      <c r="AZ251" s="24">
        <v>-2.8417E-3</v>
      </c>
      <c r="BA251" s="24">
        <v>-2.2872400000000001E-2</v>
      </c>
      <c r="BB251" s="24">
        <v>-2.7609600000000002E-2</v>
      </c>
      <c r="BC251" s="24">
        <v>-3.4562900000000001E-2</v>
      </c>
      <c r="BD251" s="24">
        <v>-4.0858600000000002E-2</v>
      </c>
      <c r="BE251" s="24">
        <v>-3.6362199999999997E-2</v>
      </c>
      <c r="BF251" s="24">
        <v>-3.6051199999999999E-2</v>
      </c>
      <c r="BG251" s="24">
        <v>-2.45113E-2</v>
      </c>
      <c r="BH251" s="24">
        <v>-2.0120200000000001E-2</v>
      </c>
      <c r="BI251" s="24">
        <v>-1.05729E-2</v>
      </c>
      <c r="BJ251" s="24">
        <v>8.0351999999999993E-3</v>
      </c>
      <c r="BK251" s="24">
        <v>4.5591E-3</v>
      </c>
      <c r="BL251" s="24">
        <v>2.0394200000000001E-2</v>
      </c>
      <c r="BM251" s="24">
        <v>2.2803500000000001E-2</v>
      </c>
      <c r="BN251" s="24">
        <v>3.4179099999999997E-2</v>
      </c>
      <c r="BO251" s="24">
        <v>3.6740799999999997E-2</v>
      </c>
      <c r="BP251" s="24">
        <v>3.6107E-2</v>
      </c>
      <c r="BQ251" s="24">
        <v>3.2914300000000001E-2</v>
      </c>
      <c r="BR251" s="24">
        <v>3.4584799999999999E-2</v>
      </c>
      <c r="BS251" s="24">
        <v>2.73522E-2</v>
      </c>
      <c r="BT251" s="24">
        <v>4.47626E-2</v>
      </c>
      <c r="BU251" s="24">
        <v>4.4871899999999999E-2</v>
      </c>
      <c r="BV251" s="24">
        <v>3.8065399999999999E-2</v>
      </c>
      <c r="BW251" s="24">
        <v>1.1358200000000001E-2</v>
      </c>
      <c r="BX251" s="24">
        <v>6.8272999999999997E-3</v>
      </c>
      <c r="BY251" s="24">
        <v>-1.27341E-2</v>
      </c>
      <c r="BZ251" s="24">
        <v>-1.7800300000000002E-2</v>
      </c>
      <c r="CA251" s="24">
        <v>-2.7043299999999999E-2</v>
      </c>
      <c r="CB251" s="24">
        <v>-3.35692E-2</v>
      </c>
      <c r="CC251" s="24">
        <v>-2.9419299999999999E-2</v>
      </c>
      <c r="CD251" s="24">
        <v>-2.9105099999999998E-2</v>
      </c>
      <c r="CE251" s="24">
        <v>-1.8323200000000001E-2</v>
      </c>
      <c r="CF251" s="24">
        <v>-1.38371E-2</v>
      </c>
      <c r="CG251" s="24">
        <v>-4.5247000000000004E-3</v>
      </c>
      <c r="CH251" s="24">
        <v>1.3923899999999999E-2</v>
      </c>
      <c r="CI251" s="24">
        <v>1.07808E-2</v>
      </c>
      <c r="CJ251" s="24">
        <v>2.6658100000000001E-2</v>
      </c>
      <c r="CK251" s="24">
        <v>2.9611499999999999E-2</v>
      </c>
      <c r="CL251" s="24">
        <v>4.0909399999999999E-2</v>
      </c>
      <c r="CM251" s="24">
        <v>4.3257400000000001E-2</v>
      </c>
      <c r="CN251" s="24">
        <v>4.2635600000000003E-2</v>
      </c>
      <c r="CO251" s="24">
        <v>3.9749699999999999E-2</v>
      </c>
      <c r="CP251" s="24">
        <v>4.1220600000000003E-2</v>
      </c>
      <c r="CQ251" s="24">
        <v>3.38491E-2</v>
      </c>
      <c r="CR251" s="24">
        <v>5.1226500000000001E-2</v>
      </c>
      <c r="CS251" s="24">
        <v>5.1874799999999999E-2</v>
      </c>
      <c r="CT251" s="24">
        <v>4.5229900000000003E-2</v>
      </c>
      <c r="CU251" s="24">
        <v>1.8340499999999999E-2</v>
      </c>
      <c r="CV251" s="24">
        <v>1.3524E-2</v>
      </c>
      <c r="CW251" s="24">
        <v>-5.7123E-3</v>
      </c>
      <c r="CX251" s="24">
        <v>-1.10063E-2</v>
      </c>
      <c r="CY251" s="24">
        <v>-1.9523700000000001E-2</v>
      </c>
      <c r="CZ251" s="24">
        <v>-2.6279899999999998E-2</v>
      </c>
      <c r="DA251" s="24">
        <v>-2.2476400000000001E-2</v>
      </c>
      <c r="DB251" s="24">
        <v>-2.2159000000000002E-2</v>
      </c>
      <c r="DC251" s="24">
        <v>-1.2135E-2</v>
      </c>
      <c r="DD251" s="24">
        <v>-7.5538999999999997E-3</v>
      </c>
      <c r="DE251" s="24">
        <v>1.5236E-3</v>
      </c>
      <c r="DF251" s="24">
        <v>1.98126E-2</v>
      </c>
      <c r="DG251" s="24">
        <v>1.70026E-2</v>
      </c>
      <c r="DH251" s="24">
        <v>3.2922E-2</v>
      </c>
      <c r="DI251" s="24">
        <v>3.64195E-2</v>
      </c>
      <c r="DJ251" s="24">
        <v>4.7639599999999997E-2</v>
      </c>
      <c r="DK251" s="24">
        <v>4.9773900000000003E-2</v>
      </c>
      <c r="DL251" s="24">
        <v>4.9164300000000001E-2</v>
      </c>
      <c r="DM251" s="24">
        <v>4.6585099999999997E-2</v>
      </c>
      <c r="DN251" s="24">
        <v>4.7856299999999997E-2</v>
      </c>
      <c r="DO251" s="24">
        <v>4.0346E-2</v>
      </c>
      <c r="DP251" s="24">
        <v>5.7690400000000003E-2</v>
      </c>
      <c r="DQ251" s="24">
        <v>5.8877699999999998E-2</v>
      </c>
      <c r="DR251" s="24">
        <v>5.2394499999999997E-2</v>
      </c>
      <c r="DS251" s="24">
        <v>2.5322799999999999E-2</v>
      </c>
      <c r="DT251" s="24">
        <v>2.0220700000000001E-2</v>
      </c>
      <c r="DU251" s="24">
        <v>1.3094999999999999E-3</v>
      </c>
      <c r="DV251" s="24">
        <v>-4.2123999999999998E-3</v>
      </c>
      <c r="DW251" s="24">
        <v>-8.6666E-3</v>
      </c>
      <c r="DX251" s="24">
        <v>-1.57553E-2</v>
      </c>
      <c r="DY251" s="24">
        <v>-1.2452E-2</v>
      </c>
      <c r="DZ251" s="24">
        <v>-1.213E-2</v>
      </c>
      <c r="EA251" s="24">
        <v>-3.2003000000000001E-3</v>
      </c>
      <c r="EB251" s="24">
        <v>1.5179E-3</v>
      </c>
      <c r="EC251" s="24">
        <v>1.02562E-2</v>
      </c>
      <c r="ED251" s="24">
        <v>2.8315E-2</v>
      </c>
      <c r="EE251" s="24">
        <v>2.59857E-2</v>
      </c>
      <c r="EF251" s="24">
        <v>4.1966099999999999E-2</v>
      </c>
      <c r="EG251" s="24">
        <v>4.6249199999999997E-2</v>
      </c>
      <c r="EH251" s="24">
        <v>5.7357100000000001E-2</v>
      </c>
      <c r="EI251" s="24">
        <v>5.9182800000000001E-2</v>
      </c>
      <c r="EJ251" s="24">
        <v>5.8590700000000003E-2</v>
      </c>
      <c r="EK251" s="24">
        <v>5.6454400000000002E-2</v>
      </c>
      <c r="EL251" s="24">
        <v>5.7437299999999997E-2</v>
      </c>
      <c r="EM251" s="24">
        <v>4.9726399999999997E-2</v>
      </c>
      <c r="EN251" s="24">
        <v>6.7023200000000005E-2</v>
      </c>
      <c r="EO251" s="24">
        <v>6.8988800000000003E-2</v>
      </c>
      <c r="EP251" s="24">
        <v>6.2739000000000003E-2</v>
      </c>
      <c r="EQ251" s="24">
        <v>3.5404199999999997E-2</v>
      </c>
      <c r="ER251" s="24">
        <v>2.9889599999999999E-2</v>
      </c>
      <c r="ES251" s="24">
        <v>1.1447799999999999E-2</v>
      </c>
      <c r="ET251" s="24">
        <v>5.5969000000000001E-3</v>
      </c>
      <c r="EU251" s="24">
        <v>53.138350000000003</v>
      </c>
      <c r="EV251" s="24">
        <v>52.697189999999999</v>
      </c>
      <c r="EW251" s="24">
        <v>52.348799999999997</v>
      </c>
      <c r="EX251" s="24">
        <v>52.060780000000001</v>
      </c>
      <c r="EY251" s="24">
        <v>51.591670000000001</v>
      </c>
      <c r="EZ251" s="24">
        <v>51.500019999999999</v>
      </c>
      <c r="FA251" s="24">
        <v>51.288980000000002</v>
      </c>
      <c r="FB251" s="24">
        <v>51.352220000000003</v>
      </c>
      <c r="FC251" s="24">
        <v>54.057360000000003</v>
      </c>
      <c r="FD251" s="24">
        <v>57.494770000000003</v>
      </c>
      <c r="FE251" s="24">
        <v>60.903559999999999</v>
      </c>
      <c r="FF251" s="24">
        <v>62.992379999999997</v>
      </c>
      <c r="FG251" s="24">
        <v>63.990169999999999</v>
      </c>
      <c r="FH251" s="24">
        <v>64.181049999999999</v>
      </c>
      <c r="FI251" s="24">
        <v>63.861780000000003</v>
      </c>
      <c r="FJ251" s="24">
        <v>63.368920000000003</v>
      </c>
      <c r="FK251" s="24">
        <v>62.716850000000001</v>
      </c>
      <c r="FL251" s="24">
        <v>60.802329999999998</v>
      </c>
      <c r="FM251" s="24">
        <v>58.467190000000002</v>
      </c>
      <c r="FN251" s="24">
        <v>57.123640000000002</v>
      </c>
      <c r="FO251" s="24">
        <v>55.857280000000003</v>
      </c>
      <c r="FP251" s="24">
        <v>54.970959999999998</v>
      </c>
      <c r="FQ251" s="24">
        <v>54.274900000000002</v>
      </c>
      <c r="FR251" s="24">
        <v>53.795830000000002</v>
      </c>
      <c r="FS251" s="24">
        <v>0.18676509999999999</v>
      </c>
      <c r="FT251" s="24">
        <v>7.9983999999999993E-3</v>
      </c>
      <c r="FU251" s="24">
        <v>1.08866E-2</v>
      </c>
    </row>
    <row r="252" spans="1:177" x14ac:dyDescent="0.2">
      <c r="A252" s="14" t="s">
        <v>228</v>
      </c>
      <c r="B252" s="14" t="s">
        <v>199</v>
      </c>
      <c r="C252" s="14" t="s">
        <v>225</v>
      </c>
      <c r="D252" s="36" t="s">
        <v>239</v>
      </c>
      <c r="E252" s="25" t="s">
        <v>220</v>
      </c>
      <c r="F252" s="25">
        <v>2012</v>
      </c>
      <c r="G252" s="24">
        <v>0.56874469999999999</v>
      </c>
      <c r="H252" s="24">
        <v>0.51289030000000002</v>
      </c>
      <c r="I252" s="24">
        <v>0.48329620000000001</v>
      </c>
      <c r="J252" s="24">
        <v>0.46563539999999998</v>
      </c>
      <c r="K252" s="24">
        <v>0.47130939999999999</v>
      </c>
      <c r="L252" s="24">
        <v>0.52956029999999998</v>
      </c>
      <c r="M252" s="24">
        <v>0.62710659999999996</v>
      </c>
      <c r="N252" s="24">
        <v>0.66995329999999997</v>
      </c>
      <c r="O252" s="24">
        <v>0.6513004</v>
      </c>
      <c r="P252" s="24">
        <v>0.63802270000000005</v>
      </c>
      <c r="Q252" s="24">
        <v>0.64094859999999998</v>
      </c>
      <c r="R252" s="24">
        <v>0.63421700000000003</v>
      </c>
      <c r="S252" s="24">
        <v>0.63092599999999999</v>
      </c>
      <c r="T252" s="24">
        <v>0.62156670000000003</v>
      </c>
      <c r="U252" s="24">
        <v>0.61167700000000003</v>
      </c>
      <c r="V252" s="24">
        <v>0.62036029999999998</v>
      </c>
      <c r="W252" s="24">
        <v>0.65693880000000004</v>
      </c>
      <c r="X252" s="24">
        <v>0.81279179999999995</v>
      </c>
      <c r="Y252" s="24">
        <v>0.97524730000000004</v>
      </c>
      <c r="Z252" s="24">
        <v>0.99090650000000002</v>
      </c>
      <c r="AA252" s="24">
        <v>0.96096899999999996</v>
      </c>
      <c r="AB252" s="24">
        <v>0.89331380000000005</v>
      </c>
      <c r="AC252" s="24">
        <v>0.78657909999999998</v>
      </c>
      <c r="AD252" s="24">
        <v>0.66242069999999997</v>
      </c>
      <c r="AE252" s="24">
        <v>-9.1193300000000005E-2</v>
      </c>
      <c r="AF252" s="24">
        <v>-0.10191649999999999</v>
      </c>
      <c r="AG252" s="24">
        <v>-9.51602E-2</v>
      </c>
      <c r="AH252" s="24">
        <v>-8.5533700000000004E-2</v>
      </c>
      <c r="AI252" s="24">
        <v>-6.1374900000000003E-2</v>
      </c>
      <c r="AJ252" s="24">
        <v>-4.58193E-2</v>
      </c>
      <c r="AK252" s="24">
        <v>-3.8062100000000001E-2</v>
      </c>
      <c r="AL252" s="24">
        <v>-2.3747999999999998E-2</v>
      </c>
      <c r="AM252" s="24">
        <v>-1.36054E-2</v>
      </c>
      <c r="AN252" s="24">
        <v>2.5065E-3</v>
      </c>
      <c r="AO252" s="24">
        <v>2.00637E-2</v>
      </c>
      <c r="AP252" s="24">
        <v>3.3772499999999997E-2</v>
      </c>
      <c r="AQ252" s="24">
        <v>3.6768200000000001E-2</v>
      </c>
      <c r="AR252" s="24">
        <v>3.6733799999999997E-2</v>
      </c>
      <c r="AS252" s="24">
        <v>2.3574600000000001E-2</v>
      </c>
      <c r="AT252" s="24">
        <v>1.8119E-2</v>
      </c>
      <c r="AU252" s="24">
        <v>-4.8091000000000002E-3</v>
      </c>
      <c r="AV252" s="24">
        <v>1.5488200000000001E-2</v>
      </c>
      <c r="AW252" s="24">
        <v>1.5290400000000001E-2</v>
      </c>
      <c r="AX252" s="24">
        <v>4.1097E-3</v>
      </c>
      <c r="AY252" s="24">
        <v>-2.1315000000000001E-2</v>
      </c>
      <c r="AZ252" s="24">
        <v>-3.1727900000000003E-2</v>
      </c>
      <c r="BA252" s="24">
        <v>-5.0121199999999998E-2</v>
      </c>
      <c r="BB252" s="24">
        <v>-6.4113100000000006E-2</v>
      </c>
      <c r="BC252" s="24">
        <v>-7.5150599999999998E-2</v>
      </c>
      <c r="BD252" s="24">
        <v>-8.6401800000000001E-2</v>
      </c>
      <c r="BE252" s="24">
        <v>-8.06949E-2</v>
      </c>
      <c r="BF252" s="24">
        <v>-7.1384699999999995E-2</v>
      </c>
      <c r="BG252" s="24">
        <v>-4.9479299999999997E-2</v>
      </c>
      <c r="BH252" s="24">
        <v>-3.4448399999999997E-2</v>
      </c>
      <c r="BI252" s="24">
        <v>-2.74311E-2</v>
      </c>
      <c r="BJ252" s="24">
        <v>-1.25611E-2</v>
      </c>
      <c r="BK252" s="24">
        <v>-1.5615E-3</v>
      </c>
      <c r="BL252" s="24">
        <v>1.4617E-2</v>
      </c>
      <c r="BM252" s="24">
        <v>3.4327799999999999E-2</v>
      </c>
      <c r="BN252" s="24">
        <v>4.8058200000000002E-2</v>
      </c>
      <c r="BO252" s="24">
        <v>5.0752899999999997E-2</v>
      </c>
      <c r="BP252" s="24">
        <v>5.0873799999999997E-2</v>
      </c>
      <c r="BQ252" s="24">
        <v>3.8374400000000003E-2</v>
      </c>
      <c r="BR252" s="24">
        <v>3.1897700000000001E-2</v>
      </c>
      <c r="BS252" s="24">
        <v>8.8807000000000001E-3</v>
      </c>
      <c r="BT252" s="24">
        <v>2.8606900000000001E-2</v>
      </c>
      <c r="BU252" s="24">
        <v>2.9246600000000001E-2</v>
      </c>
      <c r="BV252" s="24">
        <v>1.8509500000000002E-2</v>
      </c>
      <c r="BW252" s="24">
        <v>-7.1729999999999997E-3</v>
      </c>
      <c r="BX252" s="24">
        <v>-1.82141E-2</v>
      </c>
      <c r="BY252" s="24">
        <v>-3.57209E-2</v>
      </c>
      <c r="BZ252" s="24">
        <v>-5.01635E-2</v>
      </c>
      <c r="CA252" s="24">
        <v>-6.4039499999999999E-2</v>
      </c>
      <c r="CB252" s="24">
        <v>-7.5656299999999996E-2</v>
      </c>
      <c r="CC252" s="24">
        <v>-7.0676299999999997E-2</v>
      </c>
      <c r="CD252" s="24">
        <v>-6.15852E-2</v>
      </c>
      <c r="CE252" s="24">
        <v>-4.1240400000000003E-2</v>
      </c>
      <c r="CF252" s="24">
        <v>-2.65729E-2</v>
      </c>
      <c r="CG252" s="24">
        <v>-2.0068099999999998E-2</v>
      </c>
      <c r="CH252" s="24">
        <v>-4.8130999999999998E-3</v>
      </c>
      <c r="CI252" s="24">
        <v>6.7800999999999998E-3</v>
      </c>
      <c r="CJ252" s="24">
        <v>2.30046E-2</v>
      </c>
      <c r="CK252" s="24">
        <v>4.4207099999999999E-2</v>
      </c>
      <c r="CL252" s="24">
        <v>5.7952400000000001E-2</v>
      </c>
      <c r="CM252" s="24">
        <v>6.0438600000000002E-2</v>
      </c>
      <c r="CN252" s="24">
        <v>6.0667100000000002E-2</v>
      </c>
      <c r="CO252" s="24">
        <v>4.8624599999999997E-2</v>
      </c>
      <c r="CP252" s="24">
        <v>4.14408E-2</v>
      </c>
      <c r="CQ252" s="24">
        <v>1.8362300000000002E-2</v>
      </c>
      <c r="CR252" s="24">
        <v>3.7692799999999999E-2</v>
      </c>
      <c r="CS252" s="24">
        <v>3.8912700000000001E-2</v>
      </c>
      <c r="CT252" s="24">
        <v>2.84827E-2</v>
      </c>
      <c r="CU252" s="24">
        <v>2.6216999999999998E-3</v>
      </c>
      <c r="CV252" s="24">
        <v>-8.8544000000000001E-3</v>
      </c>
      <c r="CW252" s="24">
        <v>-2.5747200000000001E-2</v>
      </c>
      <c r="CX252" s="24">
        <v>-4.0502000000000003E-2</v>
      </c>
      <c r="CY252" s="24">
        <v>-5.29284E-2</v>
      </c>
      <c r="CZ252" s="24">
        <v>-6.4910800000000005E-2</v>
      </c>
      <c r="DA252" s="24">
        <v>-6.0657700000000002E-2</v>
      </c>
      <c r="DB252" s="24">
        <v>-5.1785600000000001E-2</v>
      </c>
      <c r="DC252" s="24">
        <v>-3.3001500000000003E-2</v>
      </c>
      <c r="DD252" s="24">
        <v>-1.8697399999999999E-2</v>
      </c>
      <c r="DE252" s="24">
        <v>-1.27051E-2</v>
      </c>
      <c r="DF252" s="24">
        <v>2.9348999999999998E-3</v>
      </c>
      <c r="DG252" s="24">
        <v>1.51217E-2</v>
      </c>
      <c r="DH252" s="24">
        <v>3.1392299999999998E-2</v>
      </c>
      <c r="DI252" s="24">
        <v>5.40864E-2</v>
      </c>
      <c r="DJ252" s="24">
        <v>6.7846600000000007E-2</v>
      </c>
      <c r="DK252" s="24">
        <v>7.0124400000000003E-2</v>
      </c>
      <c r="DL252" s="24">
        <v>7.0460400000000006E-2</v>
      </c>
      <c r="DM252" s="24">
        <v>5.8874900000000001E-2</v>
      </c>
      <c r="DN252" s="24">
        <v>5.0983899999999999E-2</v>
      </c>
      <c r="DO252" s="24">
        <v>2.7843799999999998E-2</v>
      </c>
      <c r="DP252" s="24">
        <v>4.6778800000000002E-2</v>
      </c>
      <c r="DQ252" s="24">
        <v>4.8578700000000002E-2</v>
      </c>
      <c r="DR252" s="24">
        <v>3.8455900000000001E-2</v>
      </c>
      <c r="DS252" s="24">
        <v>1.2416399999999999E-2</v>
      </c>
      <c r="DT252" s="24">
        <v>5.0520000000000003E-4</v>
      </c>
      <c r="DU252" s="24">
        <v>-1.5773599999999999E-2</v>
      </c>
      <c r="DV252" s="24">
        <v>-3.08405E-2</v>
      </c>
      <c r="DW252" s="24">
        <v>-3.6885599999999998E-2</v>
      </c>
      <c r="DX252" s="24">
        <v>-4.9396099999999998E-2</v>
      </c>
      <c r="DY252" s="24">
        <v>-4.6192400000000002E-2</v>
      </c>
      <c r="DZ252" s="24">
        <v>-3.7636599999999999E-2</v>
      </c>
      <c r="EA252" s="24">
        <v>-2.11059E-2</v>
      </c>
      <c r="EB252" s="24">
        <v>-7.3264000000000003E-3</v>
      </c>
      <c r="EC252" s="24">
        <v>-2.0741000000000002E-3</v>
      </c>
      <c r="ED252" s="24">
        <v>1.41218E-2</v>
      </c>
      <c r="EE252" s="24">
        <v>2.7165700000000001E-2</v>
      </c>
      <c r="EF252" s="24">
        <v>4.3502800000000001E-2</v>
      </c>
      <c r="EG252" s="24">
        <v>6.8350499999999995E-2</v>
      </c>
      <c r="EH252" s="24">
        <v>8.2132300000000005E-2</v>
      </c>
      <c r="EI252" s="24">
        <v>8.4109000000000003E-2</v>
      </c>
      <c r="EJ252" s="24">
        <v>8.4600300000000003E-2</v>
      </c>
      <c r="EK252" s="24">
        <v>7.3674600000000007E-2</v>
      </c>
      <c r="EL252" s="24">
        <v>6.4762600000000003E-2</v>
      </c>
      <c r="EM252" s="24">
        <v>4.1533599999999997E-2</v>
      </c>
      <c r="EN252" s="24">
        <v>5.9897499999999999E-2</v>
      </c>
      <c r="EO252" s="24">
        <v>6.2534900000000004E-2</v>
      </c>
      <c r="EP252" s="24">
        <v>5.2855699999999999E-2</v>
      </c>
      <c r="EQ252" s="24">
        <v>2.6558399999999999E-2</v>
      </c>
      <c r="ER252" s="24">
        <v>1.40191E-2</v>
      </c>
      <c r="ES252" s="24">
        <v>-1.3733E-3</v>
      </c>
      <c r="ET252" s="24">
        <v>-1.68909E-2</v>
      </c>
      <c r="EU252" s="24">
        <v>54.398850000000003</v>
      </c>
      <c r="EV252" s="24">
        <v>54.059570000000001</v>
      </c>
      <c r="EW252" s="24">
        <v>53.65155</v>
      </c>
      <c r="EX252" s="24">
        <v>53.381590000000003</v>
      </c>
      <c r="EY252" s="24">
        <v>53.021009999999997</v>
      </c>
      <c r="EZ252" s="24">
        <v>52.941589999999998</v>
      </c>
      <c r="FA252" s="24">
        <v>52.630830000000003</v>
      </c>
      <c r="FB252" s="24">
        <v>52.686999999999998</v>
      </c>
      <c r="FC252" s="24">
        <v>55.233789999999999</v>
      </c>
      <c r="FD252" s="24">
        <v>58.320650000000001</v>
      </c>
      <c r="FE252" s="24">
        <v>61.319279999999999</v>
      </c>
      <c r="FF252" s="24">
        <v>63.064909999999998</v>
      </c>
      <c r="FG252" s="24">
        <v>63.884480000000003</v>
      </c>
      <c r="FH252" s="24">
        <v>63.851260000000003</v>
      </c>
      <c r="FI252" s="24">
        <v>63.390900000000002</v>
      </c>
      <c r="FJ252" s="24">
        <v>63.049460000000003</v>
      </c>
      <c r="FK252" s="24">
        <v>62.548949999999998</v>
      </c>
      <c r="FL252" s="24">
        <v>60.780799999999999</v>
      </c>
      <c r="FM252" s="24">
        <v>58.750689999999999</v>
      </c>
      <c r="FN252" s="24">
        <v>57.651989999999998</v>
      </c>
      <c r="FO252" s="24">
        <v>56.586350000000003</v>
      </c>
      <c r="FP252" s="24">
        <v>55.898919999999997</v>
      </c>
      <c r="FQ252" s="24">
        <v>55.346499999999999</v>
      </c>
      <c r="FR252" s="24">
        <v>54.959569999999999</v>
      </c>
      <c r="FS252" s="24">
        <v>0.25249519999999998</v>
      </c>
      <c r="FT252" s="24">
        <v>1.09903E-2</v>
      </c>
      <c r="FU252" s="24">
        <v>1.56049E-2</v>
      </c>
    </row>
    <row r="253" spans="1:177" x14ac:dyDescent="0.2">
      <c r="A253" s="14" t="s">
        <v>228</v>
      </c>
      <c r="B253" s="14" t="s">
        <v>199</v>
      </c>
      <c r="C253" s="14" t="s">
        <v>225</v>
      </c>
      <c r="D253" s="36" t="s">
        <v>239</v>
      </c>
      <c r="E253" s="25" t="s">
        <v>221</v>
      </c>
      <c r="F253" s="25">
        <v>1454</v>
      </c>
      <c r="G253" s="24">
        <v>0.6146237</v>
      </c>
      <c r="H253" s="24">
        <v>0.56803420000000004</v>
      </c>
      <c r="I253" s="24">
        <v>0.55038390000000004</v>
      </c>
      <c r="J253" s="24">
        <v>0.54610539999999996</v>
      </c>
      <c r="K253" s="24">
        <v>0.56921350000000004</v>
      </c>
      <c r="L253" s="24">
        <v>0.63405420000000001</v>
      </c>
      <c r="M253" s="24">
        <v>0.75262079999999998</v>
      </c>
      <c r="N253" s="24">
        <v>0.75061299999999997</v>
      </c>
      <c r="O253" s="24">
        <v>0.66648439999999998</v>
      </c>
      <c r="P253" s="24">
        <v>0.65352460000000001</v>
      </c>
      <c r="Q253" s="24">
        <v>0.61450050000000001</v>
      </c>
      <c r="R253" s="24">
        <v>0.61326449999999999</v>
      </c>
      <c r="S253" s="24">
        <v>0.60119009999999995</v>
      </c>
      <c r="T253" s="24">
        <v>0.58456129999999995</v>
      </c>
      <c r="U253" s="24">
        <v>0.58977429999999997</v>
      </c>
      <c r="V253" s="24">
        <v>0.62799050000000001</v>
      </c>
      <c r="W253" s="24">
        <v>0.70342420000000005</v>
      </c>
      <c r="X253" s="24">
        <v>0.87282020000000005</v>
      </c>
      <c r="Y253" s="24">
        <v>1.035074</v>
      </c>
      <c r="Z253" s="24">
        <v>1.0562929999999999</v>
      </c>
      <c r="AA253" s="24">
        <v>1.010651</v>
      </c>
      <c r="AB253" s="24">
        <v>0.94174639999999998</v>
      </c>
      <c r="AC253" s="24">
        <v>0.82142139999999997</v>
      </c>
      <c r="AD253" s="24">
        <v>0.70797909999999997</v>
      </c>
      <c r="AE253" s="24">
        <v>1.5709999999999999E-3</v>
      </c>
      <c r="AF253" s="24">
        <v>2.5087E-3</v>
      </c>
      <c r="AG253" s="24">
        <v>5.5352999999999999E-3</v>
      </c>
      <c r="AH253" s="24">
        <v>-7.3330000000000001E-3</v>
      </c>
      <c r="AI253" s="24">
        <v>-9.3930000000000003E-3</v>
      </c>
      <c r="AJ253" s="24">
        <v>-2.12082E-2</v>
      </c>
      <c r="AK253" s="24">
        <v>-7.8802999999999998E-3</v>
      </c>
      <c r="AL253" s="24">
        <v>1.75744E-2</v>
      </c>
      <c r="AM253" s="24">
        <v>-6.4559999999999999E-3</v>
      </c>
      <c r="AN253" s="24">
        <v>8.9133000000000007E-3</v>
      </c>
      <c r="AO253" s="24">
        <v>-1.17962E-2</v>
      </c>
      <c r="AP253" s="24">
        <v>-2.8836999999999999E-3</v>
      </c>
      <c r="AQ253" s="24">
        <v>7.5670000000000002E-4</v>
      </c>
      <c r="AR253" s="24">
        <v>-7.5469999999999997E-4</v>
      </c>
      <c r="AS253" s="24">
        <v>7.9127999999999993E-3</v>
      </c>
      <c r="AT253" s="24">
        <v>1.9618699999999999E-2</v>
      </c>
      <c r="AU253" s="24">
        <v>3.4875400000000001E-2</v>
      </c>
      <c r="AV253" s="24">
        <v>4.7882000000000001E-2</v>
      </c>
      <c r="AW253" s="24">
        <v>4.52457E-2</v>
      </c>
      <c r="AX253" s="24">
        <v>4.3907700000000001E-2</v>
      </c>
      <c r="AY253" s="24">
        <v>1.6354899999999999E-2</v>
      </c>
      <c r="AZ253" s="24">
        <v>2.1727E-2</v>
      </c>
      <c r="BA253" s="24">
        <v>-1.1372999999999999E-3</v>
      </c>
      <c r="BB253" s="24">
        <v>7.4105000000000004E-3</v>
      </c>
      <c r="BC253" s="24">
        <v>1.50005E-2</v>
      </c>
      <c r="BD253" s="24">
        <v>1.55528E-2</v>
      </c>
      <c r="BE253" s="24">
        <v>1.8630000000000001E-2</v>
      </c>
      <c r="BF253" s="24">
        <v>6.4555000000000003E-3</v>
      </c>
      <c r="BG253" s="24">
        <v>4.1780999999999997E-3</v>
      </c>
      <c r="BH253" s="24">
        <v>-6.3179000000000004E-3</v>
      </c>
      <c r="BI253" s="24">
        <v>6.8316999999999996E-3</v>
      </c>
      <c r="BJ253" s="24">
        <v>3.06558E-2</v>
      </c>
      <c r="BK253" s="24">
        <v>7.0229000000000003E-3</v>
      </c>
      <c r="BL253" s="24">
        <v>2.2509600000000001E-2</v>
      </c>
      <c r="BM253" s="24">
        <v>8.943E-4</v>
      </c>
      <c r="BN253" s="24">
        <v>9.2411000000000004E-3</v>
      </c>
      <c r="BO253" s="24">
        <v>1.2138899999999999E-2</v>
      </c>
      <c r="BP253" s="24">
        <v>1.0364699999999999E-2</v>
      </c>
      <c r="BQ253" s="24">
        <v>1.95953E-2</v>
      </c>
      <c r="BR253" s="24">
        <v>3.2256399999999998E-2</v>
      </c>
      <c r="BS253" s="24">
        <v>4.6818899999999997E-2</v>
      </c>
      <c r="BT253" s="24">
        <v>6.0817700000000002E-2</v>
      </c>
      <c r="BU253" s="24">
        <v>5.97595E-2</v>
      </c>
      <c r="BV253" s="24">
        <v>5.8535999999999998E-2</v>
      </c>
      <c r="BW253" s="24">
        <v>3.0406300000000001E-2</v>
      </c>
      <c r="BX253" s="24">
        <v>3.5296500000000001E-2</v>
      </c>
      <c r="BY253" s="24">
        <v>1.26458E-2</v>
      </c>
      <c r="BZ253" s="24">
        <v>2.0675599999999999E-2</v>
      </c>
      <c r="CA253" s="24">
        <v>2.4301699999999999E-2</v>
      </c>
      <c r="CB253" s="24">
        <v>2.4587100000000001E-2</v>
      </c>
      <c r="CC253" s="24">
        <v>2.7699499999999998E-2</v>
      </c>
      <c r="CD253" s="24">
        <v>1.6005399999999999E-2</v>
      </c>
      <c r="CE253" s="24">
        <v>1.35774E-2</v>
      </c>
      <c r="CF253" s="24">
        <v>3.9952E-3</v>
      </c>
      <c r="CG253" s="24">
        <v>1.7021100000000001E-2</v>
      </c>
      <c r="CH253" s="24">
        <v>3.9715899999999998E-2</v>
      </c>
      <c r="CI253" s="24">
        <v>1.6358399999999999E-2</v>
      </c>
      <c r="CJ253" s="24">
        <v>3.1926400000000001E-2</v>
      </c>
      <c r="CK253" s="24">
        <v>9.6836999999999999E-3</v>
      </c>
      <c r="CL253" s="24">
        <v>1.76387E-2</v>
      </c>
      <c r="CM253" s="24">
        <v>2.00222E-2</v>
      </c>
      <c r="CN253" s="24">
        <v>1.8065899999999999E-2</v>
      </c>
      <c r="CO253" s="24">
        <v>2.7686599999999999E-2</v>
      </c>
      <c r="CP253" s="24">
        <v>4.1009299999999999E-2</v>
      </c>
      <c r="CQ253" s="24">
        <v>5.5090899999999998E-2</v>
      </c>
      <c r="CR253" s="24">
        <v>6.9776900000000003E-2</v>
      </c>
      <c r="CS253" s="24">
        <v>6.9811799999999993E-2</v>
      </c>
      <c r="CT253" s="24">
        <v>6.8667599999999995E-2</v>
      </c>
      <c r="CU253" s="24">
        <v>4.0138300000000002E-2</v>
      </c>
      <c r="CV253" s="24">
        <v>4.4694699999999997E-2</v>
      </c>
      <c r="CW253" s="24">
        <v>2.2192E-2</v>
      </c>
      <c r="CX253" s="24">
        <v>2.9863000000000001E-2</v>
      </c>
      <c r="CY253" s="24">
        <v>3.3602899999999998E-2</v>
      </c>
      <c r="CZ253" s="24">
        <v>3.3621400000000003E-2</v>
      </c>
      <c r="DA253" s="24">
        <v>3.67689E-2</v>
      </c>
      <c r="DB253" s="24">
        <v>2.55553E-2</v>
      </c>
      <c r="DC253" s="24">
        <v>2.29766E-2</v>
      </c>
      <c r="DD253" s="24">
        <v>1.43082E-2</v>
      </c>
      <c r="DE253" s="24">
        <v>2.7210499999999999E-2</v>
      </c>
      <c r="DF253" s="24">
        <v>4.8776100000000003E-2</v>
      </c>
      <c r="DG253" s="24">
        <v>2.5693799999999999E-2</v>
      </c>
      <c r="DH253" s="24">
        <v>4.1343100000000001E-2</v>
      </c>
      <c r="DI253" s="24">
        <v>1.8473099999999999E-2</v>
      </c>
      <c r="DJ253" s="24">
        <v>2.6036299999999998E-2</v>
      </c>
      <c r="DK253" s="24">
        <v>2.79054E-2</v>
      </c>
      <c r="DL253" s="24">
        <v>2.5767200000000001E-2</v>
      </c>
      <c r="DM253" s="24">
        <v>3.5777900000000001E-2</v>
      </c>
      <c r="DN253" s="24">
        <v>4.9762099999999997E-2</v>
      </c>
      <c r="DO253" s="24">
        <v>6.33629E-2</v>
      </c>
      <c r="DP253" s="24">
        <v>7.8736100000000003E-2</v>
      </c>
      <c r="DQ253" s="24">
        <v>7.9864000000000004E-2</v>
      </c>
      <c r="DR253" s="24">
        <v>7.8799099999999997E-2</v>
      </c>
      <c r="DS253" s="24">
        <v>4.9870200000000003E-2</v>
      </c>
      <c r="DT253" s="24">
        <v>5.4092899999999999E-2</v>
      </c>
      <c r="DU253" s="24">
        <v>3.1738099999999998E-2</v>
      </c>
      <c r="DV253" s="24">
        <v>3.9050300000000003E-2</v>
      </c>
      <c r="DW253" s="24">
        <v>4.7032400000000002E-2</v>
      </c>
      <c r="DX253" s="24">
        <v>4.6665499999999999E-2</v>
      </c>
      <c r="DY253" s="24">
        <v>4.9863600000000001E-2</v>
      </c>
      <c r="DZ253" s="24">
        <v>3.9343900000000001E-2</v>
      </c>
      <c r="EA253" s="24">
        <v>3.6547700000000002E-2</v>
      </c>
      <c r="EB253" s="24">
        <v>2.9198600000000002E-2</v>
      </c>
      <c r="EC253" s="24">
        <v>4.1922500000000001E-2</v>
      </c>
      <c r="ED253" s="24">
        <v>6.1857500000000003E-2</v>
      </c>
      <c r="EE253" s="24">
        <v>3.9172699999999998E-2</v>
      </c>
      <c r="EF253" s="24">
        <v>5.4939500000000002E-2</v>
      </c>
      <c r="EG253" s="24">
        <v>3.11636E-2</v>
      </c>
      <c r="EH253" s="24">
        <v>3.8161100000000003E-2</v>
      </c>
      <c r="EI253" s="24">
        <v>3.9287599999999999E-2</v>
      </c>
      <c r="EJ253" s="24">
        <v>3.6886599999999999E-2</v>
      </c>
      <c r="EK253" s="24">
        <v>4.74604E-2</v>
      </c>
      <c r="EL253" s="24">
        <v>6.2399799999999998E-2</v>
      </c>
      <c r="EM253" s="24">
        <v>7.5306399999999996E-2</v>
      </c>
      <c r="EN253" s="24">
        <v>9.1671799999999998E-2</v>
      </c>
      <c r="EO253" s="24">
        <v>9.4377799999999998E-2</v>
      </c>
      <c r="EP253" s="24">
        <v>9.3427399999999994E-2</v>
      </c>
      <c r="EQ253" s="24">
        <v>6.3921699999999998E-2</v>
      </c>
      <c r="ER253" s="24">
        <v>6.7662399999999998E-2</v>
      </c>
      <c r="ES253" s="24">
        <v>4.5521199999999998E-2</v>
      </c>
      <c r="ET253" s="24">
        <v>5.2315399999999998E-2</v>
      </c>
      <c r="EU253" s="24">
        <v>51.419199999999996</v>
      </c>
      <c r="EV253" s="24">
        <v>50.839089999999999</v>
      </c>
      <c r="EW253" s="24">
        <v>50.572029999999998</v>
      </c>
      <c r="EX253" s="24">
        <v>50.25938</v>
      </c>
      <c r="EY253" s="24">
        <v>49.642249999999997</v>
      </c>
      <c r="EZ253" s="24">
        <v>49.533920000000002</v>
      </c>
      <c r="FA253" s="24">
        <v>49.458889999999997</v>
      </c>
      <c r="FB253" s="24">
        <v>49.531759999999998</v>
      </c>
      <c r="FC253" s="24">
        <v>52.45288</v>
      </c>
      <c r="FD253" s="24">
        <v>56.368389999999998</v>
      </c>
      <c r="FE253" s="24">
        <v>60.336579999999998</v>
      </c>
      <c r="FF253" s="24">
        <v>62.893450000000001</v>
      </c>
      <c r="FG253" s="24">
        <v>64.134320000000002</v>
      </c>
      <c r="FH253" s="24">
        <v>64.63082</v>
      </c>
      <c r="FI253" s="24">
        <v>64.503990000000002</v>
      </c>
      <c r="FJ253" s="24">
        <v>63.804630000000003</v>
      </c>
      <c r="FK253" s="24">
        <v>62.945839999999997</v>
      </c>
      <c r="FL253" s="24">
        <v>60.831710000000001</v>
      </c>
      <c r="FM253" s="24">
        <v>58.080550000000002</v>
      </c>
      <c r="FN253" s="24">
        <v>56.40305</v>
      </c>
      <c r="FO253" s="24">
        <v>54.862929999999999</v>
      </c>
      <c r="FP253" s="24">
        <v>53.705370000000002</v>
      </c>
      <c r="FQ253" s="24">
        <v>52.813389999999998</v>
      </c>
      <c r="FR253" s="24">
        <v>52.208660000000002</v>
      </c>
      <c r="FS253" s="24">
        <v>0.27777829999999998</v>
      </c>
      <c r="FT253" s="24">
        <v>1.15703E-2</v>
      </c>
      <c r="FU253" s="24">
        <v>1.4515E-2</v>
      </c>
    </row>
    <row r="254" spans="1:177" x14ac:dyDescent="0.2">
      <c r="A254" s="14" t="s">
        <v>228</v>
      </c>
      <c r="B254" s="14" t="s">
        <v>199</v>
      </c>
      <c r="C254" s="14" t="s">
        <v>225</v>
      </c>
      <c r="D254" s="36" t="s">
        <v>240</v>
      </c>
      <c r="E254" s="25" t="s">
        <v>219</v>
      </c>
      <c r="F254" s="25">
        <v>3251</v>
      </c>
      <c r="G254" s="24">
        <v>0.62554390000000004</v>
      </c>
      <c r="H254" s="24">
        <v>0.56536660000000005</v>
      </c>
      <c r="I254" s="24">
        <v>0.54376800000000003</v>
      </c>
      <c r="J254" s="24">
        <v>0.53133989999999998</v>
      </c>
      <c r="K254" s="24">
        <v>0.5443981</v>
      </c>
      <c r="L254" s="24">
        <v>0.60484519999999997</v>
      </c>
      <c r="M254" s="24">
        <v>0.71537879999999998</v>
      </c>
      <c r="N254" s="24">
        <v>0.76171560000000005</v>
      </c>
      <c r="O254" s="24">
        <v>0.72245910000000002</v>
      </c>
      <c r="P254" s="24">
        <v>0.7024918</v>
      </c>
      <c r="Q254" s="24">
        <v>0.67642139999999995</v>
      </c>
      <c r="R254" s="24">
        <v>0.66748830000000003</v>
      </c>
      <c r="S254" s="24">
        <v>0.65020670000000003</v>
      </c>
      <c r="T254" s="24">
        <v>0.64280870000000001</v>
      </c>
      <c r="U254" s="24">
        <v>0.64179430000000004</v>
      </c>
      <c r="V254" s="24">
        <v>0.66147080000000003</v>
      </c>
      <c r="W254" s="24">
        <v>0.7430078</v>
      </c>
      <c r="X254" s="24">
        <v>0.9484167</v>
      </c>
      <c r="Y254" s="24">
        <v>1.080522</v>
      </c>
      <c r="Z254" s="24">
        <v>1.0835889999999999</v>
      </c>
      <c r="AA254" s="24">
        <v>1.0457179999999999</v>
      </c>
      <c r="AB254" s="24">
        <v>0.97297579999999995</v>
      </c>
      <c r="AC254" s="24">
        <v>0.85442750000000001</v>
      </c>
      <c r="AD254" s="24">
        <v>0.720804</v>
      </c>
      <c r="AE254" s="24">
        <v>-5.5662499999999997E-2</v>
      </c>
      <c r="AF254" s="24">
        <v>-6.8912799999999996E-2</v>
      </c>
      <c r="AG254" s="24">
        <v>-5.9646499999999998E-2</v>
      </c>
      <c r="AH254" s="24">
        <v>-6.0111699999999997E-2</v>
      </c>
      <c r="AI254" s="24">
        <v>-5.1090099999999999E-2</v>
      </c>
      <c r="AJ254" s="24">
        <v>-4.8893699999999998E-2</v>
      </c>
      <c r="AK254" s="24">
        <v>-2.5970099999999999E-2</v>
      </c>
      <c r="AL254" s="24">
        <v>-8.0984000000000004E-3</v>
      </c>
      <c r="AM254" s="24">
        <v>2.8810000000000001E-4</v>
      </c>
      <c r="AN254" s="24">
        <v>7.9585000000000003E-3</v>
      </c>
      <c r="AO254" s="24">
        <v>6.3546000000000002E-3</v>
      </c>
      <c r="AP254" s="24">
        <v>1.86324E-2</v>
      </c>
      <c r="AQ254" s="24">
        <v>7.2224999999999998E-3</v>
      </c>
      <c r="AR254" s="24">
        <v>1.50644E-2</v>
      </c>
      <c r="AS254" s="24">
        <v>1.42697E-2</v>
      </c>
      <c r="AT254" s="24">
        <v>5.5834999999999999E-3</v>
      </c>
      <c r="AU254" s="24">
        <v>6.5645E-3</v>
      </c>
      <c r="AV254" s="24">
        <v>1.9676900000000001E-2</v>
      </c>
      <c r="AW254" s="24">
        <v>9.0229999999999998E-3</v>
      </c>
      <c r="AX254" s="24">
        <v>-8.8829000000000009E-3</v>
      </c>
      <c r="AY254" s="24">
        <v>-2.56662E-2</v>
      </c>
      <c r="AZ254" s="24">
        <v>-2.2273999999999999E-2</v>
      </c>
      <c r="BA254" s="24">
        <v>-3.1870200000000001E-2</v>
      </c>
      <c r="BB254" s="24">
        <v>-4.2563200000000002E-2</v>
      </c>
      <c r="BC254" s="24">
        <v>-4.1653500000000003E-2</v>
      </c>
      <c r="BD254" s="24">
        <v>-5.4753499999999997E-2</v>
      </c>
      <c r="BE254" s="24">
        <v>-4.5843299999999997E-2</v>
      </c>
      <c r="BF254" s="24">
        <v>-4.6346900000000003E-2</v>
      </c>
      <c r="BG254" s="24">
        <v>-3.8605E-2</v>
      </c>
      <c r="BH254" s="24">
        <v>-3.6761200000000001E-2</v>
      </c>
      <c r="BI254" s="24">
        <v>-1.54457E-2</v>
      </c>
      <c r="BJ254" s="24">
        <v>1.8768999999999999E-3</v>
      </c>
      <c r="BK254" s="24">
        <v>1.07659E-2</v>
      </c>
      <c r="BL254" s="24">
        <v>1.7734300000000001E-2</v>
      </c>
      <c r="BM254" s="24">
        <v>1.5984999999999999E-2</v>
      </c>
      <c r="BN254" s="24">
        <v>2.8127300000000001E-2</v>
      </c>
      <c r="BO254" s="24">
        <v>1.6332300000000001E-2</v>
      </c>
      <c r="BP254" s="24">
        <v>2.4126700000000001E-2</v>
      </c>
      <c r="BQ254" s="24">
        <v>2.3612899999999999E-2</v>
      </c>
      <c r="BR254" s="24">
        <v>1.4316499999999999E-2</v>
      </c>
      <c r="BS254" s="24">
        <v>1.5389999999999999E-2</v>
      </c>
      <c r="BT254" s="24">
        <v>2.8947000000000001E-2</v>
      </c>
      <c r="BU254" s="24">
        <v>2.05801E-2</v>
      </c>
      <c r="BV254" s="24">
        <v>4.3451000000000002E-3</v>
      </c>
      <c r="BW254" s="24">
        <v>-1.2498799999999999E-2</v>
      </c>
      <c r="BX254" s="24">
        <v>-9.1880999999999994E-3</v>
      </c>
      <c r="BY254" s="24">
        <v>-1.85957E-2</v>
      </c>
      <c r="BZ254" s="24">
        <v>-2.9466699999999998E-2</v>
      </c>
      <c r="CA254" s="24">
        <v>-3.1950899999999997E-2</v>
      </c>
      <c r="CB254" s="24">
        <v>-4.4946699999999999E-2</v>
      </c>
      <c r="CC254" s="24">
        <v>-3.6283200000000002E-2</v>
      </c>
      <c r="CD254" s="24">
        <v>-3.6813400000000003E-2</v>
      </c>
      <c r="CE254" s="24">
        <v>-2.99578E-2</v>
      </c>
      <c r="CF254" s="24">
        <v>-2.83582E-2</v>
      </c>
      <c r="CG254" s="24">
        <v>-8.1566E-3</v>
      </c>
      <c r="CH254" s="24">
        <v>8.7857000000000005E-3</v>
      </c>
      <c r="CI254" s="24">
        <v>1.8022900000000001E-2</v>
      </c>
      <c r="CJ254" s="24">
        <v>2.4504999999999999E-2</v>
      </c>
      <c r="CK254" s="24">
        <v>2.2654899999999999E-2</v>
      </c>
      <c r="CL254" s="24">
        <v>3.4703499999999998E-2</v>
      </c>
      <c r="CM254" s="24">
        <v>2.26418E-2</v>
      </c>
      <c r="CN254" s="24">
        <v>3.0403199999999998E-2</v>
      </c>
      <c r="CO254" s="24">
        <v>3.0084099999999999E-2</v>
      </c>
      <c r="CP254" s="24">
        <v>2.0364899999999998E-2</v>
      </c>
      <c r="CQ254" s="24">
        <v>2.1502500000000001E-2</v>
      </c>
      <c r="CR254" s="24">
        <v>3.5367500000000003E-2</v>
      </c>
      <c r="CS254" s="24">
        <v>2.8584499999999999E-2</v>
      </c>
      <c r="CT254" s="24">
        <v>1.3506799999999999E-2</v>
      </c>
      <c r="CU254" s="24">
        <v>-3.3790999999999999E-3</v>
      </c>
      <c r="CV254" s="24">
        <v>-1.249E-4</v>
      </c>
      <c r="CW254" s="24">
        <v>-9.4018000000000001E-3</v>
      </c>
      <c r="CX254" s="24">
        <v>-2.03961E-2</v>
      </c>
      <c r="CY254" s="24">
        <v>-2.2248299999999999E-2</v>
      </c>
      <c r="CZ254" s="24">
        <v>-3.5139999999999998E-2</v>
      </c>
      <c r="DA254" s="24">
        <v>-2.6723199999999999E-2</v>
      </c>
      <c r="DB254" s="24">
        <v>-2.7279899999999999E-2</v>
      </c>
      <c r="DC254" s="24">
        <v>-2.1310599999999999E-2</v>
      </c>
      <c r="DD254" s="24">
        <v>-1.9955299999999999E-2</v>
      </c>
      <c r="DE254" s="24">
        <v>-8.6740000000000005E-4</v>
      </c>
      <c r="DF254" s="24">
        <v>1.56946E-2</v>
      </c>
      <c r="DG254" s="24">
        <v>2.5279800000000002E-2</v>
      </c>
      <c r="DH254" s="24">
        <v>3.1275699999999997E-2</v>
      </c>
      <c r="DI254" s="24">
        <v>2.9324900000000001E-2</v>
      </c>
      <c r="DJ254" s="24">
        <v>4.1279700000000003E-2</v>
      </c>
      <c r="DK254" s="24">
        <v>2.8951299999999999E-2</v>
      </c>
      <c r="DL254" s="24">
        <v>3.6679700000000003E-2</v>
      </c>
      <c r="DM254" s="24">
        <v>3.6555200000000003E-2</v>
      </c>
      <c r="DN254" s="24">
        <v>2.64134E-2</v>
      </c>
      <c r="DO254" s="24">
        <v>2.7615000000000001E-2</v>
      </c>
      <c r="DP254" s="24">
        <v>4.1787999999999999E-2</v>
      </c>
      <c r="DQ254" s="24">
        <v>3.6588799999999998E-2</v>
      </c>
      <c r="DR254" s="24">
        <v>2.2668399999999998E-2</v>
      </c>
      <c r="DS254" s="24">
        <v>5.7406000000000002E-3</v>
      </c>
      <c r="DT254" s="24">
        <v>8.9384000000000009E-3</v>
      </c>
      <c r="DU254" s="24">
        <v>-2.0780000000000001E-4</v>
      </c>
      <c r="DV254" s="24">
        <v>-1.13255E-2</v>
      </c>
      <c r="DW254" s="24">
        <v>-8.2392999999999997E-3</v>
      </c>
      <c r="DX254" s="24">
        <v>-2.0980700000000001E-2</v>
      </c>
      <c r="DY254" s="24">
        <v>-1.2919999999999999E-2</v>
      </c>
      <c r="DZ254" s="24">
        <v>-1.3514999999999999E-2</v>
      </c>
      <c r="EA254" s="24">
        <v>-8.8255E-3</v>
      </c>
      <c r="EB254" s="24">
        <v>-7.8227000000000001E-3</v>
      </c>
      <c r="EC254" s="24">
        <v>9.6570000000000007E-3</v>
      </c>
      <c r="ED254" s="24">
        <v>2.56698E-2</v>
      </c>
      <c r="EE254" s="24">
        <v>3.57576E-2</v>
      </c>
      <c r="EF254" s="24">
        <v>4.1051499999999998E-2</v>
      </c>
      <c r="EG254" s="24">
        <v>3.8955200000000002E-2</v>
      </c>
      <c r="EH254" s="24">
        <v>5.0774699999999999E-2</v>
      </c>
      <c r="EI254" s="24">
        <v>3.8061200000000003E-2</v>
      </c>
      <c r="EJ254" s="24">
        <v>4.5741999999999998E-2</v>
      </c>
      <c r="EK254" s="24">
        <v>4.5898500000000002E-2</v>
      </c>
      <c r="EL254" s="24">
        <v>3.5146400000000001E-2</v>
      </c>
      <c r="EM254" s="24">
        <v>3.6440500000000001E-2</v>
      </c>
      <c r="EN254" s="24">
        <v>5.1058100000000002E-2</v>
      </c>
      <c r="EO254" s="24">
        <v>4.8145899999999998E-2</v>
      </c>
      <c r="EP254" s="24">
        <v>3.5896400000000002E-2</v>
      </c>
      <c r="EQ254" s="24">
        <v>1.8907899999999998E-2</v>
      </c>
      <c r="ER254" s="24">
        <v>2.2024200000000001E-2</v>
      </c>
      <c r="ES254" s="24">
        <v>1.3066700000000001E-2</v>
      </c>
      <c r="ET254" s="24">
        <v>1.771E-3</v>
      </c>
      <c r="EU254" s="24">
        <v>51.519289999999998</v>
      </c>
      <c r="EV254" s="24">
        <v>50.994900000000001</v>
      </c>
      <c r="EW254" s="24">
        <v>50.592559999999999</v>
      </c>
      <c r="EX254" s="24">
        <v>50.34984</v>
      </c>
      <c r="EY254" s="24">
        <v>50.007759999999998</v>
      </c>
      <c r="EZ254" s="24">
        <v>49.628169999999997</v>
      </c>
      <c r="FA254" s="24">
        <v>49.364629999999998</v>
      </c>
      <c r="FB254" s="24">
        <v>49.540439999999997</v>
      </c>
      <c r="FC254" s="24">
        <v>51.383360000000003</v>
      </c>
      <c r="FD254" s="24">
        <v>54.301650000000002</v>
      </c>
      <c r="FE254" s="24">
        <v>56.970579999999998</v>
      </c>
      <c r="FF254" s="24">
        <v>59.044939999999997</v>
      </c>
      <c r="FG254" s="24">
        <v>59.994529999999997</v>
      </c>
      <c r="FH254" s="24">
        <v>60.587060000000001</v>
      </c>
      <c r="FI254" s="24">
        <v>60.904780000000002</v>
      </c>
      <c r="FJ254" s="24">
        <v>60.328330000000001</v>
      </c>
      <c r="FK254" s="24">
        <v>59.286250000000003</v>
      </c>
      <c r="FL254" s="24">
        <v>57.608319999999999</v>
      </c>
      <c r="FM254" s="24">
        <v>55.738460000000003</v>
      </c>
      <c r="FN254" s="24">
        <v>54.464950000000002</v>
      </c>
      <c r="FO254" s="24">
        <v>53.435690000000001</v>
      </c>
      <c r="FP254" s="24">
        <v>52.690429999999999</v>
      </c>
      <c r="FQ254" s="24">
        <v>52.009569999999997</v>
      </c>
      <c r="FR254" s="24">
        <v>51.383319999999998</v>
      </c>
      <c r="FS254" s="24">
        <v>0.24223120000000001</v>
      </c>
      <c r="FT254" s="24">
        <v>9.0214000000000006E-3</v>
      </c>
      <c r="FU254" s="24">
        <v>1.25034E-2</v>
      </c>
    </row>
    <row r="255" spans="1:177" x14ac:dyDescent="0.2">
      <c r="A255" s="14" t="s">
        <v>228</v>
      </c>
      <c r="B255" s="14" t="s">
        <v>199</v>
      </c>
      <c r="C255" s="14" t="s">
        <v>225</v>
      </c>
      <c r="D255" s="36" t="s">
        <v>240</v>
      </c>
      <c r="E255" s="25" t="s">
        <v>220</v>
      </c>
      <c r="F255" s="25">
        <v>1891</v>
      </c>
      <c r="G255" s="24">
        <v>0.59792369999999995</v>
      </c>
      <c r="H255" s="24">
        <v>0.54060280000000005</v>
      </c>
      <c r="I255" s="24">
        <v>0.52002079999999995</v>
      </c>
      <c r="J255" s="24">
        <v>0.49861810000000001</v>
      </c>
      <c r="K255" s="24">
        <v>0.4964885</v>
      </c>
      <c r="L255" s="24">
        <v>0.55533849999999996</v>
      </c>
      <c r="M255" s="24">
        <v>0.64744820000000003</v>
      </c>
      <c r="N255" s="24">
        <v>0.71109230000000001</v>
      </c>
      <c r="O255" s="24">
        <v>0.69485560000000002</v>
      </c>
      <c r="P255" s="24">
        <v>0.68255840000000001</v>
      </c>
      <c r="Q255" s="24">
        <v>0.67208959999999995</v>
      </c>
      <c r="R255" s="24">
        <v>0.66598860000000004</v>
      </c>
      <c r="S255" s="24">
        <v>0.65209050000000002</v>
      </c>
      <c r="T255" s="24">
        <v>0.63617270000000004</v>
      </c>
      <c r="U255" s="24">
        <v>0.63596280000000005</v>
      </c>
      <c r="V255" s="24">
        <v>0.6411154</v>
      </c>
      <c r="W255" s="24">
        <v>0.70704549999999999</v>
      </c>
      <c r="X255" s="24">
        <v>0.90717250000000005</v>
      </c>
      <c r="Y255" s="24">
        <v>1.044438</v>
      </c>
      <c r="Z255" s="24">
        <v>1.043401</v>
      </c>
      <c r="AA255" s="24">
        <v>1.005053</v>
      </c>
      <c r="AB255" s="24">
        <v>0.93367049999999996</v>
      </c>
      <c r="AC255" s="24">
        <v>0.8232003</v>
      </c>
      <c r="AD255" s="24">
        <v>0.68827240000000001</v>
      </c>
      <c r="AE255" s="24">
        <v>-0.10434980000000001</v>
      </c>
      <c r="AF255" s="24">
        <v>-0.11835130000000001</v>
      </c>
      <c r="AG255" s="24">
        <v>-0.1009046</v>
      </c>
      <c r="AH255" s="24">
        <v>-9.5139100000000004E-2</v>
      </c>
      <c r="AI255" s="24">
        <v>-8.1414799999999996E-2</v>
      </c>
      <c r="AJ255" s="24">
        <v>-6.69791E-2</v>
      </c>
      <c r="AK255" s="24">
        <v>-5.8537400000000003E-2</v>
      </c>
      <c r="AL255" s="24">
        <v>-3.5340700000000003E-2</v>
      </c>
      <c r="AM255" s="24">
        <v>-2.3678999999999999E-2</v>
      </c>
      <c r="AN255" s="24">
        <v>-7.3445999999999997E-3</v>
      </c>
      <c r="AO255" s="24">
        <v>9.4175999999999999E-3</v>
      </c>
      <c r="AP255" s="24">
        <v>3.11156E-2</v>
      </c>
      <c r="AQ255" s="24">
        <v>2.3857799999999998E-2</v>
      </c>
      <c r="AR255" s="24">
        <v>1.4737999999999999E-2</v>
      </c>
      <c r="AS255" s="24">
        <v>1.42139E-2</v>
      </c>
      <c r="AT255" s="24">
        <v>-5.1110000000000001E-4</v>
      </c>
      <c r="AU255" s="24">
        <v>-1.06275E-2</v>
      </c>
      <c r="AV255" s="24">
        <v>2.0598999999999999E-3</v>
      </c>
      <c r="AW255" s="24">
        <v>-7.7903E-3</v>
      </c>
      <c r="AX255" s="24">
        <v>-3.3979500000000003E-2</v>
      </c>
      <c r="AY255" s="24">
        <v>-5.30512E-2</v>
      </c>
      <c r="AZ255" s="24">
        <v>-5.8719899999999998E-2</v>
      </c>
      <c r="BA255" s="24">
        <v>-6.04185E-2</v>
      </c>
      <c r="BB255" s="24">
        <v>-7.9164999999999999E-2</v>
      </c>
      <c r="BC255" s="24">
        <v>-8.3171099999999998E-2</v>
      </c>
      <c r="BD255" s="24">
        <v>-9.6855899999999995E-2</v>
      </c>
      <c r="BE255" s="24">
        <v>-7.9950099999999996E-2</v>
      </c>
      <c r="BF255" s="24">
        <v>-7.4557399999999996E-2</v>
      </c>
      <c r="BG255" s="24">
        <v>-6.3796099999999994E-2</v>
      </c>
      <c r="BH255" s="24">
        <v>-4.9956100000000003E-2</v>
      </c>
      <c r="BI255" s="24">
        <v>-4.4905E-2</v>
      </c>
      <c r="BJ255" s="24">
        <v>-2.2168299999999998E-2</v>
      </c>
      <c r="BK255" s="24">
        <v>-1.0028499999999999E-2</v>
      </c>
      <c r="BL255" s="24">
        <v>5.7055999999999999E-3</v>
      </c>
      <c r="BM255" s="24">
        <v>2.266E-2</v>
      </c>
      <c r="BN255" s="24">
        <v>4.4509100000000003E-2</v>
      </c>
      <c r="BO255" s="24">
        <v>3.6498999999999997E-2</v>
      </c>
      <c r="BP255" s="24">
        <v>2.7479400000000001E-2</v>
      </c>
      <c r="BQ255" s="24">
        <v>2.7568800000000001E-2</v>
      </c>
      <c r="BR255" s="24">
        <v>1.13244E-2</v>
      </c>
      <c r="BS255" s="24">
        <v>1.3975000000000001E-3</v>
      </c>
      <c r="BT255" s="24">
        <v>1.4309799999999999E-2</v>
      </c>
      <c r="BU255" s="24">
        <v>8.1731000000000009E-3</v>
      </c>
      <c r="BV255" s="24">
        <v>-1.47773E-2</v>
      </c>
      <c r="BW255" s="24">
        <v>-3.4172599999999997E-2</v>
      </c>
      <c r="BX255" s="24">
        <v>-3.9365200000000003E-2</v>
      </c>
      <c r="BY255" s="24">
        <v>-4.0924200000000001E-2</v>
      </c>
      <c r="BZ255" s="24">
        <v>-5.9989300000000002E-2</v>
      </c>
      <c r="CA255" s="24">
        <v>-6.8502800000000003E-2</v>
      </c>
      <c r="CB255" s="24">
        <v>-8.1968200000000005E-2</v>
      </c>
      <c r="CC255" s="24">
        <v>-6.5437099999999998E-2</v>
      </c>
      <c r="CD255" s="24">
        <v>-6.0302500000000002E-2</v>
      </c>
      <c r="CE255" s="24">
        <v>-5.15935E-2</v>
      </c>
      <c r="CF255" s="24">
        <v>-3.8165999999999999E-2</v>
      </c>
      <c r="CG255" s="24">
        <v>-3.5463300000000003E-2</v>
      </c>
      <c r="CH255" s="24">
        <v>-1.30452E-2</v>
      </c>
      <c r="CI255" s="24">
        <v>-5.7430000000000003E-4</v>
      </c>
      <c r="CJ255" s="24">
        <v>1.4744200000000001E-2</v>
      </c>
      <c r="CK255" s="24">
        <v>3.1831600000000002E-2</v>
      </c>
      <c r="CL255" s="24">
        <v>5.37855E-2</v>
      </c>
      <c r="CM255" s="24">
        <v>4.5254200000000001E-2</v>
      </c>
      <c r="CN255" s="24">
        <v>3.6304000000000003E-2</v>
      </c>
      <c r="CO255" s="24">
        <v>3.6818400000000001E-2</v>
      </c>
      <c r="CP255" s="24">
        <v>1.95216E-2</v>
      </c>
      <c r="CQ255" s="24">
        <v>9.7260000000000003E-3</v>
      </c>
      <c r="CR255" s="24">
        <v>2.2793899999999999E-2</v>
      </c>
      <c r="CS255" s="24">
        <v>1.9229300000000001E-2</v>
      </c>
      <c r="CT255" s="24">
        <v>-1.4779000000000001E-3</v>
      </c>
      <c r="CU255" s="24">
        <v>-2.1097299999999999E-2</v>
      </c>
      <c r="CV255" s="24">
        <v>-2.5960199999999999E-2</v>
      </c>
      <c r="CW255" s="24">
        <v>-2.7422499999999999E-2</v>
      </c>
      <c r="CX255" s="24">
        <v>-4.6708199999999998E-2</v>
      </c>
      <c r="CY255" s="24">
        <v>-5.38345E-2</v>
      </c>
      <c r="CZ255" s="24">
        <v>-6.7080500000000001E-2</v>
      </c>
      <c r="DA255" s="24">
        <v>-5.09241E-2</v>
      </c>
      <c r="DB255" s="24">
        <v>-4.6047699999999997E-2</v>
      </c>
      <c r="DC255" s="24">
        <v>-3.93909E-2</v>
      </c>
      <c r="DD255" s="24">
        <v>-2.6376E-2</v>
      </c>
      <c r="DE255" s="24">
        <v>-2.6021499999999999E-2</v>
      </c>
      <c r="DF255" s="24">
        <v>-3.9220000000000001E-3</v>
      </c>
      <c r="DG255" s="24">
        <v>8.8800000000000007E-3</v>
      </c>
      <c r="DH255" s="24">
        <v>2.37827E-2</v>
      </c>
      <c r="DI255" s="24">
        <v>4.1003199999999997E-2</v>
      </c>
      <c r="DJ255" s="24">
        <v>6.3061800000000001E-2</v>
      </c>
      <c r="DK255" s="24">
        <v>5.4009399999999999E-2</v>
      </c>
      <c r="DL255" s="24">
        <v>4.5128599999999998E-2</v>
      </c>
      <c r="DM255" s="24">
        <v>4.6067999999999998E-2</v>
      </c>
      <c r="DN255" s="24">
        <v>2.7718799999999998E-2</v>
      </c>
      <c r="DO255" s="24">
        <v>1.8054500000000001E-2</v>
      </c>
      <c r="DP255" s="24">
        <v>3.1278100000000003E-2</v>
      </c>
      <c r="DQ255" s="24">
        <v>3.02855E-2</v>
      </c>
      <c r="DR255" s="24">
        <v>1.18215E-2</v>
      </c>
      <c r="DS255" s="24">
        <v>-8.0221000000000008E-3</v>
      </c>
      <c r="DT255" s="24">
        <v>-1.2555200000000001E-2</v>
      </c>
      <c r="DU255" s="24">
        <v>-1.3920800000000001E-2</v>
      </c>
      <c r="DV255" s="24">
        <v>-3.3427199999999997E-2</v>
      </c>
      <c r="DW255" s="24">
        <v>-3.2655799999999999E-2</v>
      </c>
      <c r="DX255" s="24">
        <v>-4.5585100000000003E-2</v>
      </c>
      <c r="DY255" s="24">
        <v>-2.9969599999999999E-2</v>
      </c>
      <c r="DZ255" s="24">
        <v>-2.54659E-2</v>
      </c>
      <c r="EA255" s="24">
        <v>-2.1772199999999998E-2</v>
      </c>
      <c r="EB255" s="24">
        <v>-9.3529000000000008E-3</v>
      </c>
      <c r="EC255" s="24">
        <v>-1.23892E-2</v>
      </c>
      <c r="ED255" s="24">
        <v>9.2504000000000006E-3</v>
      </c>
      <c r="EE255" s="24">
        <v>2.2530399999999999E-2</v>
      </c>
      <c r="EF255" s="24">
        <v>3.6832999999999998E-2</v>
      </c>
      <c r="EG255" s="24">
        <v>5.4245500000000002E-2</v>
      </c>
      <c r="EH255" s="24">
        <v>7.6455300000000004E-2</v>
      </c>
      <c r="EI255" s="24">
        <v>6.6650500000000001E-2</v>
      </c>
      <c r="EJ255" s="24">
        <v>5.7869900000000002E-2</v>
      </c>
      <c r="EK255" s="24">
        <v>5.9422900000000001E-2</v>
      </c>
      <c r="EL255" s="24">
        <v>3.9554199999999998E-2</v>
      </c>
      <c r="EM255" s="24">
        <v>3.0079499999999999E-2</v>
      </c>
      <c r="EN255" s="24">
        <v>4.3527900000000001E-2</v>
      </c>
      <c r="EO255" s="24">
        <v>4.62488E-2</v>
      </c>
      <c r="EP255" s="24">
        <v>3.1023700000000001E-2</v>
      </c>
      <c r="EQ255" s="24">
        <v>1.08565E-2</v>
      </c>
      <c r="ER255" s="24">
        <v>6.7993999999999997E-3</v>
      </c>
      <c r="ES255" s="24">
        <v>5.5735000000000003E-3</v>
      </c>
      <c r="ET255" s="24">
        <v>-1.4251399999999999E-2</v>
      </c>
      <c r="EU255" s="24">
        <v>52.69717</v>
      </c>
      <c r="EV255" s="24">
        <v>52.271650000000001</v>
      </c>
      <c r="EW255" s="24">
        <v>51.915959999999998</v>
      </c>
      <c r="EX255" s="24">
        <v>51.59872</v>
      </c>
      <c r="EY255" s="24">
        <v>51.372729999999997</v>
      </c>
      <c r="EZ255" s="24">
        <v>50.907789999999999</v>
      </c>
      <c r="FA255" s="24">
        <v>50.61307</v>
      </c>
      <c r="FB255" s="24">
        <v>50.86054</v>
      </c>
      <c r="FC255" s="24">
        <v>52.727310000000003</v>
      </c>
      <c r="FD255" s="24">
        <v>55.46134</v>
      </c>
      <c r="FE255" s="24">
        <v>57.802549999999997</v>
      </c>
      <c r="FF255" s="24">
        <v>59.626089999999998</v>
      </c>
      <c r="FG255" s="24">
        <v>60.48462</v>
      </c>
      <c r="FH255" s="24">
        <v>61.000140000000002</v>
      </c>
      <c r="FI255" s="24">
        <v>61.168840000000003</v>
      </c>
      <c r="FJ255" s="24">
        <v>60.590969999999999</v>
      </c>
      <c r="FK255" s="24">
        <v>59.719410000000003</v>
      </c>
      <c r="FL255" s="24">
        <v>58.33934</v>
      </c>
      <c r="FM255" s="24">
        <v>56.593179999999997</v>
      </c>
      <c r="FN255" s="24">
        <v>55.469239999999999</v>
      </c>
      <c r="FO255" s="24">
        <v>54.574820000000003</v>
      </c>
      <c r="FP255" s="24">
        <v>53.887419999999999</v>
      </c>
      <c r="FQ255" s="24">
        <v>53.230359999999997</v>
      </c>
      <c r="FR255" s="24">
        <v>52.641260000000003</v>
      </c>
      <c r="FS255" s="24">
        <v>0.34627590000000003</v>
      </c>
      <c r="FT255" s="24">
        <v>1.24367E-2</v>
      </c>
      <c r="FU255" s="24">
        <v>1.77235E-2</v>
      </c>
    </row>
    <row r="256" spans="1:177" x14ac:dyDescent="0.2">
      <c r="A256" s="14" t="s">
        <v>228</v>
      </c>
      <c r="B256" s="14" t="s">
        <v>199</v>
      </c>
      <c r="C256" s="14" t="s">
        <v>225</v>
      </c>
      <c r="D256" s="36" t="s">
        <v>240</v>
      </c>
      <c r="E256" s="25" t="s">
        <v>221</v>
      </c>
      <c r="F256" s="25">
        <v>1360</v>
      </c>
      <c r="G256" s="24">
        <v>0.66356899999999996</v>
      </c>
      <c r="H256" s="24">
        <v>0.59917549999999997</v>
      </c>
      <c r="I256" s="24">
        <v>0.5763703</v>
      </c>
      <c r="J256" s="24">
        <v>0.57645740000000001</v>
      </c>
      <c r="K256" s="24">
        <v>0.61059090000000005</v>
      </c>
      <c r="L256" s="24">
        <v>0.6733131</v>
      </c>
      <c r="M256" s="24">
        <v>0.80928120000000003</v>
      </c>
      <c r="N256" s="24">
        <v>0.83159640000000001</v>
      </c>
      <c r="O256" s="24">
        <v>0.76043130000000003</v>
      </c>
      <c r="P256" s="24">
        <v>0.73017430000000005</v>
      </c>
      <c r="Q256" s="24">
        <v>0.68258450000000004</v>
      </c>
      <c r="R256" s="24">
        <v>0.6698094</v>
      </c>
      <c r="S256" s="24">
        <v>0.64781489999999997</v>
      </c>
      <c r="T256" s="24">
        <v>0.6520821</v>
      </c>
      <c r="U256" s="24">
        <v>0.64991960000000004</v>
      </c>
      <c r="V256" s="24">
        <v>0.69005919999999998</v>
      </c>
      <c r="W256" s="24">
        <v>0.79303869999999999</v>
      </c>
      <c r="X256" s="24">
        <v>1.0059180000000001</v>
      </c>
      <c r="Y256" s="24">
        <v>1.1308659999999999</v>
      </c>
      <c r="Z256" s="24">
        <v>1.1395489999999999</v>
      </c>
      <c r="AA256" s="24">
        <v>1.1022639999999999</v>
      </c>
      <c r="AB256" s="24">
        <v>1.0274890000000001</v>
      </c>
      <c r="AC256" s="24">
        <v>0.89760079999999998</v>
      </c>
      <c r="AD256" s="24">
        <v>0.76569860000000001</v>
      </c>
      <c r="AE256" s="24">
        <v>-8.8751000000000003E-3</v>
      </c>
      <c r="AF256" s="24">
        <v>-2.1382399999999999E-2</v>
      </c>
      <c r="AG256" s="24">
        <v>-2.2801200000000001E-2</v>
      </c>
      <c r="AH256" s="24">
        <v>-3.2319800000000003E-2</v>
      </c>
      <c r="AI256" s="24">
        <v>-2.9177499999999999E-2</v>
      </c>
      <c r="AJ256" s="24">
        <v>-4.3355400000000002E-2</v>
      </c>
      <c r="AK256" s="24">
        <v>1.6877999999999999E-3</v>
      </c>
      <c r="AL256" s="24">
        <v>1.30397E-2</v>
      </c>
      <c r="AM256" s="24">
        <v>1.5903500000000001E-2</v>
      </c>
      <c r="AN256" s="24">
        <v>1.31503E-2</v>
      </c>
      <c r="AO256" s="24">
        <v>-1.3288400000000001E-2</v>
      </c>
      <c r="AP256" s="24">
        <v>-1.33762E-2</v>
      </c>
      <c r="AQ256" s="24">
        <v>-3.0085400000000002E-2</v>
      </c>
      <c r="AR256" s="24">
        <v>1.1841E-3</v>
      </c>
      <c r="AS256" s="24">
        <v>-2.4120000000000001E-4</v>
      </c>
      <c r="AT256" s="24">
        <v>2.3839999999999999E-4</v>
      </c>
      <c r="AU256" s="24">
        <v>1.6290800000000001E-2</v>
      </c>
      <c r="AV256" s="24">
        <v>2.9179500000000001E-2</v>
      </c>
      <c r="AW256" s="24">
        <v>1.40071E-2</v>
      </c>
      <c r="AX256" s="24">
        <v>5.7492999999999997E-3</v>
      </c>
      <c r="AY256" s="24">
        <v>-8.1270000000000005E-3</v>
      </c>
      <c r="AZ256" s="24">
        <v>8.5246000000000002E-3</v>
      </c>
      <c r="BA256" s="24">
        <v>-1.2708499999999999E-2</v>
      </c>
      <c r="BB256" s="24">
        <v>-1.21534E-2</v>
      </c>
      <c r="BC256" s="24">
        <v>7.2486E-3</v>
      </c>
      <c r="BD256" s="24">
        <v>-5.3230999999999999E-3</v>
      </c>
      <c r="BE256" s="24">
        <v>-7.0910000000000001E-3</v>
      </c>
      <c r="BF256" s="24">
        <v>-1.5856100000000001E-2</v>
      </c>
      <c r="BG256" s="24">
        <v>-1.1980299999999999E-2</v>
      </c>
      <c r="BH256" s="24">
        <v>-2.6452199999999999E-2</v>
      </c>
      <c r="BI256" s="24">
        <v>1.81862E-2</v>
      </c>
      <c r="BJ256" s="24">
        <v>2.8307499999999999E-2</v>
      </c>
      <c r="BK256" s="24">
        <v>3.2237399999999999E-2</v>
      </c>
      <c r="BL256" s="24">
        <v>2.7909300000000001E-2</v>
      </c>
      <c r="BM256" s="24">
        <v>5.6059999999999997E-4</v>
      </c>
      <c r="BN256" s="24">
        <v>-4.0099999999999999E-4</v>
      </c>
      <c r="BO256" s="24">
        <v>-1.72689E-2</v>
      </c>
      <c r="BP256" s="24">
        <v>1.3691200000000001E-2</v>
      </c>
      <c r="BQ256" s="24">
        <v>1.22174E-2</v>
      </c>
      <c r="BR256" s="24">
        <v>1.3090600000000001E-2</v>
      </c>
      <c r="BS256" s="24">
        <v>2.91843E-2</v>
      </c>
      <c r="BT256" s="24">
        <v>4.3402200000000002E-2</v>
      </c>
      <c r="BU256" s="24">
        <v>3.05425E-2</v>
      </c>
      <c r="BV256" s="24">
        <v>2.2819099999999998E-2</v>
      </c>
      <c r="BW256" s="24">
        <v>9.3530999999999996E-3</v>
      </c>
      <c r="BX256" s="24">
        <v>2.46252E-2</v>
      </c>
      <c r="BY256" s="24">
        <v>3.9712000000000003E-3</v>
      </c>
      <c r="BZ256" s="24">
        <v>4.4234000000000001E-3</v>
      </c>
      <c r="CA256" s="24">
        <v>1.84158E-2</v>
      </c>
      <c r="CB256" s="24">
        <v>5.7996000000000002E-3</v>
      </c>
      <c r="CC256" s="24">
        <v>3.7899000000000001E-3</v>
      </c>
      <c r="CD256" s="24">
        <v>-4.4533999999999997E-3</v>
      </c>
      <c r="CE256" s="24">
        <v>-6.9599999999999998E-5</v>
      </c>
      <c r="CF256" s="24">
        <v>-1.4744999999999999E-2</v>
      </c>
      <c r="CG256" s="24">
        <v>2.9612900000000001E-2</v>
      </c>
      <c r="CH256" s="24">
        <v>3.8882E-2</v>
      </c>
      <c r="CI256" s="24">
        <v>4.35503E-2</v>
      </c>
      <c r="CJ256" s="24">
        <v>3.8131400000000003E-2</v>
      </c>
      <c r="CK256" s="24">
        <v>1.0152400000000001E-2</v>
      </c>
      <c r="CL256" s="24">
        <v>8.5854999999999994E-3</v>
      </c>
      <c r="CM256" s="24">
        <v>-8.3923000000000001E-3</v>
      </c>
      <c r="CN256" s="24">
        <v>2.2353499999999998E-2</v>
      </c>
      <c r="CO256" s="24">
        <v>2.0846300000000002E-2</v>
      </c>
      <c r="CP256" s="24">
        <v>2.1992000000000001E-2</v>
      </c>
      <c r="CQ256" s="24">
        <v>3.81144E-2</v>
      </c>
      <c r="CR256" s="24">
        <v>5.3252800000000003E-2</v>
      </c>
      <c r="CS256" s="24">
        <v>4.1994999999999998E-2</v>
      </c>
      <c r="CT256" s="24">
        <v>3.4641600000000002E-2</v>
      </c>
      <c r="CU256" s="24">
        <v>2.1459800000000001E-2</v>
      </c>
      <c r="CV256" s="24">
        <v>3.57764E-2</v>
      </c>
      <c r="CW256" s="24">
        <v>1.5523500000000001E-2</v>
      </c>
      <c r="CX256" s="24">
        <v>1.5904399999999999E-2</v>
      </c>
      <c r="CY256" s="24">
        <v>2.9583100000000001E-2</v>
      </c>
      <c r="CZ256" s="24">
        <v>1.6922199999999998E-2</v>
      </c>
      <c r="DA256" s="24">
        <v>1.46707E-2</v>
      </c>
      <c r="DB256" s="24">
        <v>6.9493000000000003E-3</v>
      </c>
      <c r="DC256" s="24">
        <v>1.18411E-2</v>
      </c>
      <c r="DD256" s="24">
        <v>-3.0379000000000001E-3</v>
      </c>
      <c r="DE256" s="24">
        <v>4.1039699999999998E-2</v>
      </c>
      <c r="DF256" s="24">
        <v>4.9456399999999998E-2</v>
      </c>
      <c r="DG256" s="24">
        <v>5.4863099999999998E-2</v>
      </c>
      <c r="DH256" s="24">
        <v>4.8353500000000001E-2</v>
      </c>
      <c r="DI256" s="24">
        <v>1.97442E-2</v>
      </c>
      <c r="DJ256" s="24">
        <v>1.75721E-2</v>
      </c>
      <c r="DK256" s="24">
        <v>4.8430000000000001E-4</v>
      </c>
      <c r="DL256" s="24">
        <v>3.10158E-2</v>
      </c>
      <c r="DM256" s="24">
        <v>2.9475100000000001E-2</v>
      </c>
      <c r="DN256" s="24">
        <v>3.0893400000000001E-2</v>
      </c>
      <c r="DO256" s="24">
        <v>4.70444E-2</v>
      </c>
      <c r="DP256" s="24">
        <v>6.3103400000000004E-2</v>
      </c>
      <c r="DQ256" s="24">
        <v>5.3447399999999999E-2</v>
      </c>
      <c r="DR256" s="24">
        <v>4.6464199999999997E-2</v>
      </c>
      <c r="DS256" s="24">
        <v>3.3566499999999999E-2</v>
      </c>
      <c r="DT256" s="24">
        <v>4.69276E-2</v>
      </c>
      <c r="DU256" s="24">
        <v>2.7075800000000001E-2</v>
      </c>
      <c r="DV256" s="24">
        <v>2.7385400000000001E-2</v>
      </c>
      <c r="DW256" s="24">
        <v>4.5706799999999999E-2</v>
      </c>
      <c r="DX256" s="24">
        <v>3.2981499999999997E-2</v>
      </c>
      <c r="DY256" s="24">
        <v>3.0380899999999999E-2</v>
      </c>
      <c r="DZ256" s="24">
        <v>2.3413E-2</v>
      </c>
      <c r="EA256" s="24">
        <v>2.90383E-2</v>
      </c>
      <c r="EB256" s="24">
        <v>1.38654E-2</v>
      </c>
      <c r="EC256" s="24">
        <v>5.7538100000000002E-2</v>
      </c>
      <c r="ED256" s="24">
        <v>6.4724299999999999E-2</v>
      </c>
      <c r="EE256" s="24">
        <v>7.1196999999999996E-2</v>
      </c>
      <c r="EF256" s="24">
        <v>6.3112500000000002E-2</v>
      </c>
      <c r="EG256" s="24">
        <v>3.3593199999999997E-2</v>
      </c>
      <c r="EH256" s="24">
        <v>3.05472E-2</v>
      </c>
      <c r="EI256" s="24">
        <v>1.33007E-2</v>
      </c>
      <c r="EJ256" s="24">
        <v>4.3522900000000003E-2</v>
      </c>
      <c r="EK256" s="24">
        <v>4.19338E-2</v>
      </c>
      <c r="EL256" s="24">
        <v>4.3745600000000003E-2</v>
      </c>
      <c r="EM256" s="24">
        <v>5.9937999999999998E-2</v>
      </c>
      <c r="EN256" s="24">
        <v>7.7326099999999995E-2</v>
      </c>
      <c r="EO256" s="24">
        <v>6.9982799999999998E-2</v>
      </c>
      <c r="EP256" s="24">
        <v>6.3533999999999993E-2</v>
      </c>
      <c r="EQ256" s="24">
        <v>5.1046599999999998E-2</v>
      </c>
      <c r="ER256" s="24">
        <v>6.3028100000000004E-2</v>
      </c>
      <c r="ES256" s="24">
        <v>4.37554E-2</v>
      </c>
      <c r="ET256" s="24">
        <v>4.39622E-2</v>
      </c>
      <c r="EU256" s="24">
        <v>49.891730000000003</v>
      </c>
      <c r="EV256" s="24">
        <v>49.230710000000002</v>
      </c>
      <c r="EW256" s="24">
        <v>48.763930000000002</v>
      </c>
      <c r="EX256" s="24">
        <v>48.624160000000003</v>
      </c>
      <c r="EY256" s="24">
        <v>48.121670000000002</v>
      </c>
      <c r="EZ256" s="24">
        <v>47.860039999999998</v>
      </c>
      <c r="FA256" s="24">
        <v>47.639580000000002</v>
      </c>
      <c r="FB256" s="24">
        <v>47.716349999999998</v>
      </c>
      <c r="FC256" s="24">
        <v>49.526330000000002</v>
      </c>
      <c r="FD256" s="24">
        <v>52.699210000000001</v>
      </c>
      <c r="FE256" s="24">
        <v>55.820979999999999</v>
      </c>
      <c r="FF256" s="24">
        <v>58.241909999999997</v>
      </c>
      <c r="FG256" s="24">
        <v>59.317340000000002</v>
      </c>
      <c r="FH256" s="24">
        <v>60.016269999999999</v>
      </c>
      <c r="FI256" s="24">
        <v>60.539920000000002</v>
      </c>
      <c r="FJ256" s="24">
        <v>59.965440000000001</v>
      </c>
      <c r="FK256" s="24">
        <v>58.687730000000002</v>
      </c>
      <c r="FL256" s="24">
        <v>56.598219999999998</v>
      </c>
      <c r="FM256" s="24">
        <v>54.55744</v>
      </c>
      <c r="FN256" s="24">
        <v>53.077260000000003</v>
      </c>
      <c r="FO256" s="24">
        <v>51.861669999999997</v>
      </c>
      <c r="FP256" s="24">
        <v>51.036470000000001</v>
      </c>
      <c r="FQ256" s="24">
        <v>50.322710000000001</v>
      </c>
      <c r="FR256" s="24">
        <v>49.645130000000002</v>
      </c>
      <c r="FS256" s="24">
        <v>0.32433200000000001</v>
      </c>
      <c r="FT256" s="24">
        <v>1.29497E-2</v>
      </c>
      <c r="FU256" s="24">
        <v>1.7018700000000001E-2</v>
      </c>
    </row>
    <row r="257" spans="1:177" x14ac:dyDescent="0.2">
      <c r="A257" s="14" t="s">
        <v>228</v>
      </c>
      <c r="B257" s="14" t="s">
        <v>199</v>
      </c>
      <c r="C257" s="14" t="s">
        <v>225</v>
      </c>
      <c r="D257" s="36" t="s">
        <v>241</v>
      </c>
      <c r="E257" s="25" t="s">
        <v>219</v>
      </c>
      <c r="F257" s="25">
        <v>4622</v>
      </c>
      <c r="G257" s="24">
        <v>0.82759850000000001</v>
      </c>
      <c r="H257" s="24">
        <v>0.72413919999999998</v>
      </c>
      <c r="I257" s="24">
        <v>0.66099940000000001</v>
      </c>
      <c r="J257" s="24">
        <v>0.6197376</v>
      </c>
      <c r="K257" s="24">
        <v>0.61115589999999997</v>
      </c>
      <c r="L257" s="24">
        <v>0.62580539999999996</v>
      </c>
      <c r="M257" s="24">
        <v>0.65920939999999995</v>
      </c>
      <c r="N257" s="24">
        <v>0.70671859999999997</v>
      </c>
      <c r="O257" s="24">
        <v>0.72302650000000002</v>
      </c>
      <c r="P257" s="24">
        <v>0.74990330000000005</v>
      </c>
      <c r="Q257" s="24">
        <v>0.80936399999999997</v>
      </c>
      <c r="R257" s="24">
        <v>0.89153550000000004</v>
      </c>
      <c r="S257" s="24">
        <v>0.95913729999999997</v>
      </c>
      <c r="T257" s="24">
        <v>1.0200450000000001</v>
      </c>
      <c r="U257" s="24">
        <v>1.086182</v>
      </c>
      <c r="V257" s="24">
        <v>1.1379889999999999</v>
      </c>
      <c r="W257" s="24">
        <v>1.197047</v>
      </c>
      <c r="X257" s="24">
        <v>1.259301</v>
      </c>
      <c r="Y257" s="24">
        <v>1.2799259999999999</v>
      </c>
      <c r="Z257" s="24">
        <v>1.246424</v>
      </c>
      <c r="AA257" s="24">
        <v>1.269976</v>
      </c>
      <c r="AB257" s="24">
        <v>1.233698</v>
      </c>
      <c r="AC257" s="24">
        <v>1.1019829999999999</v>
      </c>
      <c r="AD257" s="24">
        <v>0.94507319999999995</v>
      </c>
      <c r="AE257" s="24">
        <v>-4.35532E-2</v>
      </c>
      <c r="AF257" s="24">
        <v>-5.8852500000000002E-2</v>
      </c>
      <c r="AG257" s="24">
        <v>-4.6429999999999999E-2</v>
      </c>
      <c r="AH257" s="24">
        <v>-4.1549799999999998E-2</v>
      </c>
      <c r="AI257" s="24">
        <v>-1.88802E-2</v>
      </c>
      <c r="AJ257" s="24">
        <v>-8.4791999999999992E-3</v>
      </c>
      <c r="AK257" s="24">
        <v>1.1481099999999999E-2</v>
      </c>
      <c r="AL257" s="24">
        <v>1.40596E-2</v>
      </c>
      <c r="AM257" s="24">
        <v>7.9503999999999998E-3</v>
      </c>
      <c r="AN257" s="24">
        <v>1.3646500000000001E-2</v>
      </c>
      <c r="AO257" s="24">
        <v>2.0054300000000001E-2</v>
      </c>
      <c r="AP257" s="24">
        <v>4.0021300000000003E-2</v>
      </c>
      <c r="AQ257" s="24">
        <v>4.7618099999999997E-2</v>
      </c>
      <c r="AR257" s="24">
        <v>4.9486099999999998E-2</v>
      </c>
      <c r="AS257" s="24">
        <v>5.4192400000000002E-2</v>
      </c>
      <c r="AT257" s="24">
        <v>4.6149599999999999E-2</v>
      </c>
      <c r="AU257" s="24">
        <v>3.7534100000000001E-2</v>
      </c>
      <c r="AV257" s="24">
        <v>3.8202899999999998E-2</v>
      </c>
      <c r="AW257" s="24">
        <v>1.0826499999999999E-2</v>
      </c>
      <c r="AX257" s="24">
        <v>2.3416800000000002E-2</v>
      </c>
      <c r="AY257" s="24">
        <v>2.0616300000000001E-2</v>
      </c>
      <c r="AZ257" s="24">
        <v>5.7511999999999997E-3</v>
      </c>
      <c r="BA257" s="24">
        <v>-2.5224400000000001E-2</v>
      </c>
      <c r="BB257" s="24">
        <v>-3.5683800000000002E-2</v>
      </c>
      <c r="BC257" s="24">
        <v>-3.0882300000000001E-2</v>
      </c>
      <c r="BD257" s="24">
        <v>-4.6972600000000003E-2</v>
      </c>
      <c r="BE257" s="24">
        <v>-3.6175800000000001E-2</v>
      </c>
      <c r="BF257" s="24">
        <v>-3.2146300000000003E-2</v>
      </c>
      <c r="BG257" s="24">
        <v>-9.9988000000000004E-3</v>
      </c>
      <c r="BH257" s="24">
        <v>3.6089999999999999E-4</v>
      </c>
      <c r="BI257" s="24">
        <v>2.01006E-2</v>
      </c>
      <c r="BJ257" s="24">
        <v>2.2988100000000001E-2</v>
      </c>
      <c r="BK257" s="24">
        <v>1.6752E-2</v>
      </c>
      <c r="BL257" s="24">
        <v>2.3262399999999999E-2</v>
      </c>
      <c r="BM257" s="24">
        <v>3.04064E-2</v>
      </c>
      <c r="BN257" s="24">
        <v>5.14586E-2</v>
      </c>
      <c r="BO257" s="24">
        <v>5.9936400000000001E-2</v>
      </c>
      <c r="BP257" s="24">
        <v>6.2381300000000001E-2</v>
      </c>
      <c r="BQ257" s="24">
        <v>6.7810800000000004E-2</v>
      </c>
      <c r="BR257" s="24">
        <v>6.0666100000000001E-2</v>
      </c>
      <c r="BS257" s="24">
        <v>5.2174400000000003E-2</v>
      </c>
      <c r="BT257" s="24">
        <v>5.2631699999999997E-2</v>
      </c>
      <c r="BU257" s="24">
        <v>2.5430500000000002E-2</v>
      </c>
      <c r="BV257" s="24">
        <v>3.6704800000000003E-2</v>
      </c>
      <c r="BW257" s="24">
        <v>3.2993300000000003E-2</v>
      </c>
      <c r="BX257" s="24">
        <v>1.77176E-2</v>
      </c>
      <c r="BY257" s="24">
        <v>-1.3610499999999999E-2</v>
      </c>
      <c r="BZ257" s="24">
        <v>-2.4431499999999998E-2</v>
      </c>
      <c r="CA257" s="24">
        <v>-2.2106500000000001E-2</v>
      </c>
      <c r="CB257" s="24">
        <v>-3.87447E-2</v>
      </c>
      <c r="CC257" s="24">
        <v>-2.9073700000000001E-2</v>
      </c>
      <c r="CD257" s="24">
        <v>-2.56335E-2</v>
      </c>
      <c r="CE257" s="24">
        <v>-3.8474999999999998E-3</v>
      </c>
      <c r="CF257" s="24">
        <v>6.4834999999999997E-3</v>
      </c>
      <c r="CG257" s="24">
        <v>2.6070400000000001E-2</v>
      </c>
      <c r="CH257" s="24">
        <v>2.9172E-2</v>
      </c>
      <c r="CI257" s="24">
        <v>2.2848E-2</v>
      </c>
      <c r="CJ257" s="24">
        <v>2.9922399999999998E-2</v>
      </c>
      <c r="CK257" s="24">
        <v>3.7576199999999997E-2</v>
      </c>
      <c r="CL257" s="24">
        <v>5.9380000000000002E-2</v>
      </c>
      <c r="CM257" s="24">
        <v>6.8468000000000001E-2</v>
      </c>
      <c r="CN257" s="24">
        <v>7.1312399999999998E-2</v>
      </c>
      <c r="CO257" s="24">
        <v>7.7242900000000003E-2</v>
      </c>
      <c r="CP257" s="24">
        <v>7.0720199999999997E-2</v>
      </c>
      <c r="CQ257" s="24">
        <v>6.23142E-2</v>
      </c>
      <c r="CR257" s="24">
        <v>6.2625100000000003E-2</v>
      </c>
      <c r="CS257" s="24">
        <v>3.5545199999999999E-2</v>
      </c>
      <c r="CT257" s="24">
        <v>4.5907900000000001E-2</v>
      </c>
      <c r="CU257" s="24">
        <v>4.1565499999999998E-2</v>
      </c>
      <c r="CV257" s="24">
        <v>2.6005500000000001E-2</v>
      </c>
      <c r="CW257" s="24">
        <v>-5.5666999999999999E-3</v>
      </c>
      <c r="CX257" s="24">
        <v>-1.6638099999999999E-2</v>
      </c>
      <c r="CY257" s="24">
        <v>-1.3330699999999999E-2</v>
      </c>
      <c r="CZ257" s="24">
        <v>-3.05168E-2</v>
      </c>
      <c r="DA257" s="24">
        <v>-2.1971600000000001E-2</v>
      </c>
      <c r="DB257" s="24">
        <v>-1.9120700000000001E-2</v>
      </c>
      <c r="DC257" s="24">
        <v>2.3037000000000001E-3</v>
      </c>
      <c r="DD257" s="24">
        <v>1.26061E-2</v>
      </c>
      <c r="DE257" s="24">
        <v>3.2040199999999998E-2</v>
      </c>
      <c r="DF257" s="24">
        <v>3.53558E-2</v>
      </c>
      <c r="DG257" s="24">
        <v>2.8944000000000001E-2</v>
      </c>
      <c r="DH257" s="24">
        <v>3.6582299999999998E-2</v>
      </c>
      <c r="DI257" s="24">
        <v>4.4746099999999997E-2</v>
      </c>
      <c r="DJ257" s="24">
        <v>6.73015E-2</v>
      </c>
      <c r="DK257" s="24">
        <v>7.6999600000000001E-2</v>
      </c>
      <c r="DL257" s="24">
        <v>8.0243599999999998E-2</v>
      </c>
      <c r="DM257" s="24">
        <v>8.6675000000000002E-2</v>
      </c>
      <c r="DN257" s="24">
        <v>8.0774299999999993E-2</v>
      </c>
      <c r="DO257" s="24">
        <v>7.2454000000000005E-2</v>
      </c>
      <c r="DP257" s="24">
        <v>7.26184E-2</v>
      </c>
      <c r="DQ257" s="24">
        <v>4.5659900000000003E-2</v>
      </c>
      <c r="DR257" s="24">
        <v>5.5111100000000003E-2</v>
      </c>
      <c r="DS257" s="24">
        <v>5.01377E-2</v>
      </c>
      <c r="DT257" s="24">
        <v>3.4293299999999999E-2</v>
      </c>
      <c r="DU257" s="24">
        <v>2.4772000000000001E-3</v>
      </c>
      <c r="DV257" s="24">
        <v>-8.8447000000000005E-3</v>
      </c>
      <c r="DW257" s="24">
        <v>-6.5979999999999999E-4</v>
      </c>
      <c r="DX257" s="24">
        <v>-1.8636900000000001E-2</v>
      </c>
      <c r="DY257" s="24">
        <v>-1.17173E-2</v>
      </c>
      <c r="DZ257" s="24">
        <v>-9.7172000000000005E-3</v>
      </c>
      <c r="EA257" s="24">
        <v>1.1185199999999999E-2</v>
      </c>
      <c r="EB257" s="24">
        <v>2.1446099999999999E-2</v>
      </c>
      <c r="EC257" s="24">
        <v>4.06597E-2</v>
      </c>
      <c r="ED257" s="24">
        <v>4.4284400000000002E-2</v>
      </c>
      <c r="EE257" s="24">
        <v>3.7745599999999997E-2</v>
      </c>
      <c r="EF257" s="24">
        <v>4.6198200000000002E-2</v>
      </c>
      <c r="EG257" s="24">
        <v>5.50982E-2</v>
      </c>
      <c r="EH257" s="24">
        <v>7.8738699999999995E-2</v>
      </c>
      <c r="EI257" s="24">
        <v>8.9317900000000006E-2</v>
      </c>
      <c r="EJ257" s="24">
        <v>9.3138700000000005E-2</v>
      </c>
      <c r="EK257" s="24">
        <v>0.1002934</v>
      </c>
      <c r="EL257" s="24">
        <v>9.5290899999999998E-2</v>
      </c>
      <c r="EM257" s="24">
        <v>8.7094199999999997E-2</v>
      </c>
      <c r="EN257" s="24">
        <v>8.7047299999999994E-2</v>
      </c>
      <c r="EO257" s="24">
        <v>6.0263900000000002E-2</v>
      </c>
      <c r="EP257" s="24">
        <v>6.8399000000000001E-2</v>
      </c>
      <c r="EQ257" s="24">
        <v>6.2514700000000006E-2</v>
      </c>
      <c r="ER257" s="24">
        <v>4.6259700000000001E-2</v>
      </c>
      <c r="ES257" s="24">
        <v>1.4091100000000001E-2</v>
      </c>
      <c r="ET257" s="24">
        <v>2.4076000000000002E-3</v>
      </c>
      <c r="EU257" s="24">
        <v>69.276859999999999</v>
      </c>
      <c r="EV257" s="24">
        <v>69.00282</v>
      </c>
      <c r="EW257" s="24">
        <v>68.795940000000002</v>
      </c>
      <c r="EX257" s="24">
        <v>68.535330000000002</v>
      </c>
      <c r="EY257" s="24">
        <v>68.442599999999999</v>
      </c>
      <c r="EZ257" s="24">
        <v>68.350239999999999</v>
      </c>
      <c r="FA257" s="24">
        <v>68.158810000000003</v>
      </c>
      <c r="FB257" s="24">
        <v>69.011409999999998</v>
      </c>
      <c r="FC257" s="24">
        <v>70.800749999999994</v>
      </c>
      <c r="FD257" s="24">
        <v>73.501360000000005</v>
      </c>
      <c r="FE257" s="24">
        <v>76.134209999999996</v>
      </c>
      <c r="FF257" s="24">
        <v>78.598249999999993</v>
      </c>
      <c r="FG257" s="24">
        <v>80.115579999999994</v>
      </c>
      <c r="FH257" s="24">
        <v>81.001819999999995</v>
      </c>
      <c r="FI257" s="24">
        <v>81.353269999999995</v>
      </c>
      <c r="FJ257" s="24">
        <v>81.142489999999995</v>
      </c>
      <c r="FK257" s="24">
        <v>80.393749999999997</v>
      </c>
      <c r="FL257" s="24">
        <v>79.076009999999997</v>
      </c>
      <c r="FM257" s="24">
        <v>77.294979999999995</v>
      </c>
      <c r="FN257" s="24">
        <v>75.115390000000005</v>
      </c>
      <c r="FO257" s="24">
        <v>72.604839999999996</v>
      </c>
      <c r="FP257" s="24">
        <v>71.082419999999999</v>
      </c>
      <c r="FQ257" s="24">
        <v>70.506919999999994</v>
      </c>
      <c r="FR257" s="24">
        <v>69.874979999999994</v>
      </c>
      <c r="FS257" s="24">
        <v>0.24857560000000001</v>
      </c>
      <c r="FT257" s="24">
        <v>1.06617E-2</v>
      </c>
      <c r="FU257" s="24">
        <v>1.5885900000000001E-2</v>
      </c>
    </row>
    <row r="258" spans="1:177" x14ac:dyDescent="0.2">
      <c r="A258" s="14" t="s">
        <v>228</v>
      </c>
      <c r="B258" s="14" t="s">
        <v>199</v>
      </c>
      <c r="C258" s="14" t="s">
        <v>225</v>
      </c>
      <c r="D258" s="36" t="s">
        <v>241</v>
      </c>
      <c r="E258" s="25" t="s">
        <v>220</v>
      </c>
      <c r="F258" s="25">
        <v>2698</v>
      </c>
      <c r="G258" s="24">
        <v>0.80260739999999997</v>
      </c>
      <c r="H258" s="24">
        <v>0.70149450000000002</v>
      </c>
      <c r="I258" s="24">
        <v>0.63437779999999999</v>
      </c>
      <c r="J258" s="24">
        <v>0.59344549999999996</v>
      </c>
      <c r="K258" s="24">
        <v>0.58103050000000001</v>
      </c>
      <c r="L258" s="24">
        <v>0.59322050000000004</v>
      </c>
      <c r="M258" s="24">
        <v>0.62326859999999995</v>
      </c>
      <c r="N258" s="24">
        <v>0.67915340000000002</v>
      </c>
      <c r="O258" s="24">
        <v>0.70339079999999998</v>
      </c>
      <c r="P258" s="24">
        <v>0.73207169999999999</v>
      </c>
      <c r="Q258" s="24">
        <v>0.78135220000000005</v>
      </c>
      <c r="R258" s="24">
        <v>0.83730760000000004</v>
      </c>
      <c r="S258" s="24">
        <v>0.87538419999999995</v>
      </c>
      <c r="T258" s="24">
        <v>0.9104544</v>
      </c>
      <c r="U258" s="24">
        <v>0.94647409999999998</v>
      </c>
      <c r="V258" s="24">
        <v>0.97774830000000001</v>
      </c>
      <c r="W258" s="24">
        <v>1.017075</v>
      </c>
      <c r="X258" s="24">
        <v>1.0862970000000001</v>
      </c>
      <c r="Y258" s="24">
        <v>1.124061</v>
      </c>
      <c r="Z258" s="24">
        <v>1.114217</v>
      </c>
      <c r="AA258" s="24">
        <v>1.1756899999999999</v>
      </c>
      <c r="AB258" s="24">
        <v>1.1638219999999999</v>
      </c>
      <c r="AC258" s="24">
        <v>1.0535300000000001</v>
      </c>
      <c r="AD258" s="24">
        <v>0.91060359999999996</v>
      </c>
      <c r="AE258" s="24">
        <v>-5.0174000000000003E-2</v>
      </c>
      <c r="AF258" s="24">
        <v>-7.2245400000000001E-2</v>
      </c>
      <c r="AG258" s="24">
        <v>-6.5445100000000006E-2</v>
      </c>
      <c r="AH258" s="24">
        <v>-4.9033399999999998E-2</v>
      </c>
      <c r="AI258" s="24">
        <v>-1.814E-2</v>
      </c>
      <c r="AJ258" s="24">
        <v>-5.176E-3</v>
      </c>
      <c r="AK258" s="24">
        <v>6.3274000000000004E-3</v>
      </c>
      <c r="AL258" s="24">
        <v>1.7964000000000001E-2</v>
      </c>
      <c r="AM258" s="24">
        <v>1.2308599999999999E-2</v>
      </c>
      <c r="AN258" s="24">
        <v>2.179E-2</v>
      </c>
      <c r="AO258" s="24">
        <v>2.67937E-2</v>
      </c>
      <c r="AP258" s="24">
        <v>3.6748099999999999E-2</v>
      </c>
      <c r="AQ258" s="24">
        <v>4.8672E-2</v>
      </c>
      <c r="AR258" s="24">
        <v>4.6752500000000002E-2</v>
      </c>
      <c r="AS258" s="24">
        <v>4.4094899999999999E-2</v>
      </c>
      <c r="AT258" s="24">
        <v>3.2453200000000001E-2</v>
      </c>
      <c r="AU258" s="24">
        <v>1.5085299999999999E-2</v>
      </c>
      <c r="AV258" s="24">
        <v>1.7813300000000001E-2</v>
      </c>
      <c r="AW258" s="24">
        <v>1.09595E-2</v>
      </c>
      <c r="AX258" s="24">
        <v>2.0931499999999999E-2</v>
      </c>
      <c r="AY258" s="24">
        <v>2.53163E-2</v>
      </c>
      <c r="AZ258" s="24">
        <v>6.4111999999999997E-3</v>
      </c>
      <c r="BA258" s="24">
        <v>-2.6395200000000001E-2</v>
      </c>
      <c r="BB258" s="24">
        <v>-3.2835900000000001E-2</v>
      </c>
      <c r="BC258" s="24">
        <v>-3.4942800000000003E-2</v>
      </c>
      <c r="BD258" s="24">
        <v>-5.7554300000000003E-2</v>
      </c>
      <c r="BE258" s="24">
        <v>-5.2120300000000001E-2</v>
      </c>
      <c r="BF258" s="24">
        <v>-3.7111699999999997E-2</v>
      </c>
      <c r="BG258" s="24">
        <v>-7.5154000000000002E-3</v>
      </c>
      <c r="BH258" s="24">
        <v>5.1066999999999996E-3</v>
      </c>
      <c r="BI258" s="24">
        <v>1.6494700000000001E-2</v>
      </c>
      <c r="BJ258" s="24">
        <v>2.90587E-2</v>
      </c>
      <c r="BK258" s="24">
        <v>2.3519200000000001E-2</v>
      </c>
      <c r="BL258" s="24">
        <v>3.3892100000000001E-2</v>
      </c>
      <c r="BM258" s="24">
        <v>3.9777399999999997E-2</v>
      </c>
      <c r="BN258" s="24">
        <v>5.0705800000000002E-2</v>
      </c>
      <c r="BO258" s="24">
        <v>6.3678499999999999E-2</v>
      </c>
      <c r="BP258" s="24">
        <v>6.1994500000000001E-2</v>
      </c>
      <c r="BQ258" s="24">
        <v>6.0070600000000002E-2</v>
      </c>
      <c r="BR258" s="24">
        <v>4.9530900000000003E-2</v>
      </c>
      <c r="BS258" s="24">
        <v>3.1708500000000001E-2</v>
      </c>
      <c r="BT258" s="24">
        <v>3.4412900000000003E-2</v>
      </c>
      <c r="BU258" s="24">
        <v>2.7714900000000001E-2</v>
      </c>
      <c r="BV258" s="24">
        <v>3.68507E-2</v>
      </c>
      <c r="BW258" s="24">
        <v>4.0840500000000002E-2</v>
      </c>
      <c r="BX258" s="24">
        <v>2.1661799999999998E-2</v>
      </c>
      <c r="BY258" s="24">
        <v>-1.16326E-2</v>
      </c>
      <c r="BZ258" s="24">
        <v>-1.9241000000000001E-2</v>
      </c>
      <c r="CA258" s="24">
        <v>-2.43938E-2</v>
      </c>
      <c r="CB258" s="24">
        <v>-4.7379400000000002E-2</v>
      </c>
      <c r="CC258" s="24">
        <v>-4.2891499999999999E-2</v>
      </c>
      <c r="CD258" s="24">
        <v>-2.88548E-2</v>
      </c>
      <c r="CE258" s="24">
        <v>-1.5689999999999999E-4</v>
      </c>
      <c r="CF258" s="24">
        <v>1.22285E-2</v>
      </c>
      <c r="CG258" s="24">
        <v>2.3536499999999998E-2</v>
      </c>
      <c r="CH258" s="24">
        <v>3.6742799999999999E-2</v>
      </c>
      <c r="CI258" s="24">
        <v>3.1283499999999999E-2</v>
      </c>
      <c r="CJ258" s="24">
        <v>4.2273999999999999E-2</v>
      </c>
      <c r="CK258" s="24">
        <v>4.8769899999999998E-2</v>
      </c>
      <c r="CL258" s="24">
        <v>6.0372799999999997E-2</v>
      </c>
      <c r="CM258" s="24">
        <v>7.4071899999999996E-2</v>
      </c>
      <c r="CN258" s="24">
        <v>7.2551099999999993E-2</v>
      </c>
      <c r="CO258" s="24">
        <v>7.1135400000000001E-2</v>
      </c>
      <c r="CP258" s="24">
        <v>6.1358799999999998E-2</v>
      </c>
      <c r="CQ258" s="24">
        <v>4.3221599999999999E-2</v>
      </c>
      <c r="CR258" s="24">
        <v>4.5909800000000001E-2</v>
      </c>
      <c r="CS258" s="24">
        <v>3.9319699999999999E-2</v>
      </c>
      <c r="CT258" s="24">
        <v>4.7876200000000001E-2</v>
      </c>
      <c r="CU258" s="24">
        <v>5.1592600000000002E-2</v>
      </c>
      <c r="CV258" s="24">
        <v>3.2224299999999997E-2</v>
      </c>
      <c r="CW258" s="24">
        <v>-1.4081E-3</v>
      </c>
      <c r="CX258" s="24">
        <v>-9.8250999999999998E-3</v>
      </c>
      <c r="CY258" s="24">
        <v>-1.3844800000000001E-2</v>
      </c>
      <c r="CZ258" s="24">
        <v>-3.7204399999999999E-2</v>
      </c>
      <c r="DA258" s="24">
        <v>-3.36628E-2</v>
      </c>
      <c r="DB258" s="24">
        <v>-2.0597799999999999E-2</v>
      </c>
      <c r="DC258" s="24">
        <v>7.2015999999999998E-3</v>
      </c>
      <c r="DD258" s="24">
        <v>1.9350300000000001E-2</v>
      </c>
      <c r="DE258" s="24">
        <v>3.0578299999999999E-2</v>
      </c>
      <c r="DF258" s="24">
        <v>4.4426899999999998E-2</v>
      </c>
      <c r="DG258" s="24">
        <v>3.9047900000000003E-2</v>
      </c>
      <c r="DH258" s="24">
        <v>5.0655899999999997E-2</v>
      </c>
      <c r="DI258" s="24">
        <v>5.7762500000000001E-2</v>
      </c>
      <c r="DJ258" s="24">
        <v>7.0039799999999999E-2</v>
      </c>
      <c r="DK258" s="24">
        <v>8.4465399999999996E-2</v>
      </c>
      <c r="DL258" s="24">
        <v>8.3107700000000007E-2</v>
      </c>
      <c r="DM258" s="24">
        <v>8.2200099999999998E-2</v>
      </c>
      <c r="DN258" s="24">
        <v>7.3186699999999993E-2</v>
      </c>
      <c r="DO258" s="24">
        <v>5.47348E-2</v>
      </c>
      <c r="DP258" s="24">
        <v>5.7406699999999998E-2</v>
      </c>
      <c r="DQ258" s="24">
        <v>5.0924400000000002E-2</v>
      </c>
      <c r="DR258" s="24">
        <v>5.8901799999999997E-2</v>
      </c>
      <c r="DS258" s="24">
        <v>6.23446E-2</v>
      </c>
      <c r="DT258" s="24">
        <v>4.27868E-2</v>
      </c>
      <c r="DU258" s="24">
        <v>8.8164000000000003E-3</v>
      </c>
      <c r="DV258" s="24">
        <v>-4.0929999999999997E-4</v>
      </c>
      <c r="DW258" s="24">
        <v>1.3864000000000001E-3</v>
      </c>
      <c r="DX258" s="24">
        <v>-2.2513399999999999E-2</v>
      </c>
      <c r="DY258" s="24">
        <v>-2.0337899999999999E-2</v>
      </c>
      <c r="DZ258" s="24">
        <v>-8.6762000000000002E-3</v>
      </c>
      <c r="EA258" s="24">
        <v>1.78262E-2</v>
      </c>
      <c r="EB258" s="24">
        <v>2.9633E-2</v>
      </c>
      <c r="EC258" s="24">
        <v>4.07456E-2</v>
      </c>
      <c r="ED258" s="24">
        <v>5.5521500000000001E-2</v>
      </c>
      <c r="EE258" s="24">
        <v>5.0258499999999998E-2</v>
      </c>
      <c r="EF258" s="24">
        <v>6.2757999999999994E-2</v>
      </c>
      <c r="EG258" s="24">
        <v>7.0746199999999995E-2</v>
      </c>
      <c r="EH258" s="24">
        <v>8.3997500000000003E-2</v>
      </c>
      <c r="EI258" s="24">
        <v>9.9471900000000002E-2</v>
      </c>
      <c r="EJ258" s="24">
        <v>9.8349699999999998E-2</v>
      </c>
      <c r="EK258" s="24">
        <v>9.8175899999999997E-2</v>
      </c>
      <c r="EL258" s="24">
        <v>9.0264300000000006E-2</v>
      </c>
      <c r="EM258" s="24">
        <v>7.1357900000000002E-2</v>
      </c>
      <c r="EN258" s="24">
        <v>7.4006299999999997E-2</v>
      </c>
      <c r="EO258" s="24">
        <v>6.7679900000000001E-2</v>
      </c>
      <c r="EP258" s="24">
        <v>7.4820999999999999E-2</v>
      </c>
      <c r="EQ258" s="24">
        <v>7.7868900000000005E-2</v>
      </c>
      <c r="ER258" s="24">
        <v>5.8037400000000003E-2</v>
      </c>
      <c r="ES258" s="24">
        <v>2.3578999999999999E-2</v>
      </c>
      <c r="ET258" s="24">
        <v>1.31857E-2</v>
      </c>
      <c r="EU258" s="24">
        <v>69.688990000000004</v>
      </c>
      <c r="EV258" s="24">
        <v>69.519459999999995</v>
      </c>
      <c r="EW258" s="24">
        <v>69.410820000000001</v>
      </c>
      <c r="EX258" s="24">
        <v>69.227329999999995</v>
      </c>
      <c r="EY258" s="24">
        <v>69.166929999999994</v>
      </c>
      <c r="EZ258" s="24">
        <v>69.108750000000001</v>
      </c>
      <c r="FA258" s="24">
        <v>69.034009999999995</v>
      </c>
      <c r="FB258" s="24">
        <v>69.737170000000006</v>
      </c>
      <c r="FC258" s="24">
        <v>71.187399999999997</v>
      </c>
      <c r="FD258" s="24">
        <v>73.433989999999994</v>
      </c>
      <c r="FE258" s="24">
        <v>75.710359999999994</v>
      </c>
      <c r="FF258" s="24">
        <v>77.640640000000005</v>
      </c>
      <c r="FG258" s="24">
        <v>78.735159999999993</v>
      </c>
      <c r="FH258" s="24">
        <v>79.467410000000001</v>
      </c>
      <c r="FI258" s="24">
        <v>79.787369999999996</v>
      </c>
      <c r="FJ258" s="24">
        <v>79.541569999999993</v>
      </c>
      <c r="FK258" s="24">
        <v>78.880409999999998</v>
      </c>
      <c r="FL258" s="24">
        <v>77.616050000000001</v>
      </c>
      <c r="FM258" s="24">
        <v>75.932460000000006</v>
      </c>
      <c r="FN258" s="24">
        <v>74.174970000000002</v>
      </c>
      <c r="FO258" s="24">
        <v>72.068870000000004</v>
      </c>
      <c r="FP258" s="24">
        <v>71.029989999999998</v>
      </c>
      <c r="FQ258" s="24">
        <v>70.573419999999999</v>
      </c>
      <c r="FR258" s="24">
        <v>70.135570000000001</v>
      </c>
      <c r="FS258" s="24">
        <v>0.2980042</v>
      </c>
      <c r="FT258" s="24">
        <v>1.29829E-2</v>
      </c>
      <c r="FU258" s="24">
        <v>1.8475700000000001E-2</v>
      </c>
    </row>
    <row r="259" spans="1:177" x14ac:dyDescent="0.2">
      <c r="A259" s="14" t="s">
        <v>228</v>
      </c>
      <c r="B259" s="14" t="s">
        <v>199</v>
      </c>
      <c r="C259" s="14" t="s">
        <v>225</v>
      </c>
      <c r="D259" s="36" t="s">
        <v>241</v>
      </c>
      <c r="E259" s="25" t="s">
        <v>221</v>
      </c>
      <c r="F259" s="25">
        <v>1924</v>
      </c>
      <c r="G259" s="24">
        <v>0.86361589999999999</v>
      </c>
      <c r="H259" s="24">
        <v>0.75674589999999997</v>
      </c>
      <c r="I259" s="24">
        <v>0.69924960000000003</v>
      </c>
      <c r="J259" s="24">
        <v>0.65746119999999997</v>
      </c>
      <c r="K259" s="24">
        <v>0.65437000000000001</v>
      </c>
      <c r="L259" s="24">
        <v>0.67258980000000002</v>
      </c>
      <c r="M259" s="24">
        <v>0.71089100000000005</v>
      </c>
      <c r="N259" s="24">
        <v>0.74645980000000001</v>
      </c>
      <c r="O259" s="24">
        <v>0.75127140000000003</v>
      </c>
      <c r="P259" s="24">
        <v>0.77548289999999998</v>
      </c>
      <c r="Q259" s="24">
        <v>0.84972910000000001</v>
      </c>
      <c r="R259" s="24">
        <v>0.96976850000000003</v>
      </c>
      <c r="S259" s="24">
        <v>1.079869</v>
      </c>
      <c r="T259" s="24">
        <v>1.178258</v>
      </c>
      <c r="U259" s="24">
        <v>1.2876609999999999</v>
      </c>
      <c r="V259" s="24">
        <v>1.368954</v>
      </c>
      <c r="W259" s="24">
        <v>1.4565980000000001</v>
      </c>
      <c r="X259" s="24">
        <v>1.508901</v>
      </c>
      <c r="Y259" s="24">
        <v>1.504712</v>
      </c>
      <c r="Z259" s="24">
        <v>1.4371579999999999</v>
      </c>
      <c r="AA259" s="24">
        <v>1.40604</v>
      </c>
      <c r="AB259" s="24">
        <v>1.3346020000000001</v>
      </c>
      <c r="AC259" s="24">
        <v>1.1719630000000001</v>
      </c>
      <c r="AD259" s="24">
        <v>0.99478520000000004</v>
      </c>
      <c r="AE259" s="24">
        <v>-5.58057E-2</v>
      </c>
      <c r="AF259" s="24">
        <v>-5.9949099999999998E-2</v>
      </c>
      <c r="AG259" s="24">
        <v>-3.6506499999999997E-2</v>
      </c>
      <c r="AH259" s="24">
        <v>-4.7019100000000001E-2</v>
      </c>
      <c r="AI259" s="24">
        <v>-3.5450500000000003E-2</v>
      </c>
      <c r="AJ259" s="24">
        <v>-2.8633200000000001E-2</v>
      </c>
      <c r="AK259" s="24">
        <v>3.9490000000000003E-3</v>
      </c>
      <c r="AL259" s="24">
        <v>-6.8786999999999997E-3</v>
      </c>
      <c r="AM259" s="24">
        <v>-1.34039E-2</v>
      </c>
      <c r="AN259" s="24">
        <v>-1.46299E-2</v>
      </c>
      <c r="AO259" s="24">
        <v>-7.4086999999999998E-3</v>
      </c>
      <c r="AP259" s="24">
        <v>2.50844E-2</v>
      </c>
      <c r="AQ259" s="24">
        <v>2.4816700000000001E-2</v>
      </c>
      <c r="AR259" s="24">
        <v>3.1259799999999997E-2</v>
      </c>
      <c r="AS259" s="24">
        <v>4.5131999999999999E-2</v>
      </c>
      <c r="AT259" s="24">
        <v>4.0567600000000002E-2</v>
      </c>
      <c r="AU259" s="24">
        <v>4.4576200000000003E-2</v>
      </c>
      <c r="AV259" s="24">
        <v>4.2692599999999997E-2</v>
      </c>
      <c r="AW259" s="24">
        <v>-1.46815E-2</v>
      </c>
      <c r="AX259" s="24">
        <v>3.9861000000000002E-3</v>
      </c>
      <c r="AY259" s="24">
        <v>-7.4504000000000003E-3</v>
      </c>
      <c r="AZ259" s="24">
        <v>-1.56185E-2</v>
      </c>
      <c r="BA259" s="24">
        <v>-4.3340499999999997E-2</v>
      </c>
      <c r="BB259" s="24">
        <v>-5.91683E-2</v>
      </c>
      <c r="BC259" s="24">
        <v>-3.3991300000000002E-2</v>
      </c>
      <c r="BD259" s="24">
        <v>-4.0112799999999997E-2</v>
      </c>
      <c r="BE259" s="24">
        <v>-2.0442999999999999E-2</v>
      </c>
      <c r="BF259" s="24">
        <v>-3.1785000000000001E-2</v>
      </c>
      <c r="BG259" s="24">
        <v>-2.0105700000000001E-2</v>
      </c>
      <c r="BH259" s="24">
        <v>-1.2955100000000001E-2</v>
      </c>
      <c r="BI259" s="24">
        <v>1.9043899999999999E-2</v>
      </c>
      <c r="BJ259" s="24">
        <v>7.9155000000000007E-3</v>
      </c>
      <c r="BK259" s="24">
        <v>7.4609999999999998E-4</v>
      </c>
      <c r="BL259" s="24">
        <v>1.0468999999999999E-3</v>
      </c>
      <c r="BM259" s="24">
        <v>9.5598000000000002E-3</v>
      </c>
      <c r="BN259" s="24">
        <v>4.4443299999999998E-2</v>
      </c>
      <c r="BO259" s="24">
        <v>4.5680600000000002E-2</v>
      </c>
      <c r="BP259" s="24">
        <v>5.38176E-2</v>
      </c>
      <c r="BQ259" s="24">
        <v>6.9127599999999997E-2</v>
      </c>
      <c r="BR259" s="24">
        <v>6.6081200000000007E-2</v>
      </c>
      <c r="BS259" s="24">
        <v>7.1110699999999999E-2</v>
      </c>
      <c r="BT259" s="24">
        <v>6.8561999999999998E-2</v>
      </c>
      <c r="BU259" s="24">
        <v>1.1565499999999999E-2</v>
      </c>
      <c r="BV259" s="24">
        <v>2.6939500000000002E-2</v>
      </c>
      <c r="BW259" s="24">
        <v>1.28786E-2</v>
      </c>
      <c r="BX259" s="24">
        <v>3.6510000000000002E-3</v>
      </c>
      <c r="BY259" s="24">
        <v>-2.45767E-2</v>
      </c>
      <c r="BZ259" s="24">
        <v>-3.9900400000000003E-2</v>
      </c>
      <c r="CA259" s="24">
        <v>-1.8882800000000002E-2</v>
      </c>
      <c r="CB259" s="24">
        <v>-2.63743E-2</v>
      </c>
      <c r="CC259" s="24">
        <v>-9.3174999999999994E-3</v>
      </c>
      <c r="CD259" s="24">
        <v>-2.12339E-2</v>
      </c>
      <c r="CE259" s="24">
        <v>-9.4778999999999992E-3</v>
      </c>
      <c r="CF259" s="24">
        <v>-2.0964999999999998E-3</v>
      </c>
      <c r="CG259" s="24">
        <v>2.94986E-2</v>
      </c>
      <c r="CH259" s="24">
        <v>1.8162000000000001E-2</v>
      </c>
      <c r="CI259" s="24">
        <v>1.0546399999999999E-2</v>
      </c>
      <c r="CJ259" s="24">
        <v>1.1904700000000001E-2</v>
      </c>
      <c r="CK259" s="24">
        <v>2.13121E-2</v>
      </c>
      <c r="CL259" s="24">
        <v>5.7851199999999998E-2</v>
      </c>
      <c r="CM259" s="24">
        <v>6.0130799999999998E-2</v>
      </c>
      <c r="CN259" s="24">
        <v>6.9441100000000006E-2</v>
      </c>
      <c r="CO259" s="24">
        <v>8.5747000000000004E-2</v>
      </c>
      <c r="CP259" s="24">
        <v>8.3751900000000004E-2</v>
      </c>
      <c r="CQ259" s="24">
        <v>8.9488399999999996E-2</v>
      </c>
      <c r="CR259" s="24">
        <v>8.6479100000000003E-2</v>
      </c>
      <c r="CS259" s="24">
        <v>2.9744099999999999E-2</v>
      </c>
      <c r="CT259" s="24">
        <v>4.2837E-2</v>
      </c>
      <c r="CU259" s="24">
        <v>2.69584E-2</v>
      </c>
      <c r="CV259" s="24">
        <v>1.6997000000000002E-2</v>
      </c>
      <c r="CW259" s="24">
        <v>-1.15809E-2</v>
      </c>
      <c r="CX259" s="24">
        <v>-2.6555599999999999E-2</v>
      </c>
      <c r="CY259" s="24">
        <v>-3.7742000000000001E-3</v>
      </c>
      <c r="CZ259" s="24">
        <v>-1.2635800000000001E-2</v>
      </c>
      <c r="DA259" s="24">
        <v>1.8079999999999999E-3</v>
      </c>
      <c r="DB259" s="24">
        <v>-1.0682799999999999E-2</v>
      </c>
      <c r="DC259" s="24">
        <v>1.1498999999999999E-3</v>
      </c>
      <c r="DD259" s="24">
        <v>8.7621000000000001E-3</v>
      </c>
      <c r="DE259" s="24">
        <v>3.9953299999999997E-2</v>
      </c>
      <c r="DF259" s="24">
        <v>2.84084E-2</v>
      </c>
      <c r="DG259" s="24">
        <v>2.0346599999999999E-2</v>
      </c>
      <c r="DH259" s="24">
        <v>2.2762500000000001E-2</v>
      </c>
      <c r="DI259" s="24">
        <v>3.3064400000000001E-2</v>
      </c>
      <c r="DJ259" s="24">
        <v>7.1259100000000006E-2</v>
      </c>
      <c r="DK259" s="24">
        <v>7.4580999999999995E-2</v>
      </c>
      <c r="DL259" s="24">
        <v>8.5064600000000004E-2</v>
      </c>
      <c r="DM259" s="24">
        <v>0.10236629999999999</v>
      </c>
      <c r="DN259" s="24">
        <v>0.1014226</v>
      </c>
      <c r="DO259" s="24">
        <v>0.10786610000000001</v>
      </c>
      <c r="DP259" s="24">
        <v>0.10439610000000001</v>
      </c>
      <c r="DQ259" s="24">
        <v>4.7922800000000002E-2</v>
      </c>
      <c r="DR259" s="24">
        <v>5.8734500000000002E-2</v>
      </c>
      <c r="DS259" s="24">
        <v>4.1038199999999997E-2</v>
      </c>
      <c r="DT259" s="24">
        <v>3.0342999999999998E-2</v>
      </c>
      <c r="DU259" s="24">
        <v>1.4149E-3</v>
      </c>
      <c r="DV259" s="24">
        <v>-1.3210700000000001E-2</v>
      </c>
      <c r="DW259" s="24">
        <v>1.8040199999999999E-2</v>
      </c>
      <c r="DX259" s="24">
        <v>7.2005000000000003E-3</v>
      </c>
      <c r="DY259" s="24">
        <v>1.7871399999999999E-2</v>
      </c>
      <c r="DZ259" s="24">
        <v>4.5513000000000003E-3</v>
      </c>
      <c r="EA259" s="24">
        <v>1.6494700000000001E-2</v>
      </c>
      <c r="EB259" s="24">
        <v>2.4440199999999999E-2</v>
      </c>
      <c r="EC259" s="24">
        <v>5.5048199999999999E-2</v>
      </c>
      <c r="ED259" s="24">
        <v>4.3202600000000001E-2</v>
      </c>
      <c r="EE259" s="24">
        <v>3.4496699999999998E-2</v>
      </c>
      <c r="EF259" s="24">
        <v>3.8439300000000003E-2</v>
      </c>
      <c r="EG259" s="24">
        <v>5.0032899999999998E-2</v>
      </c>
      <c r="EH259" s="24">
        <v>9.0618000000000004E-2</v>
      </c>
      <c r="EI259" s="24">
        <v>9.5444799999999996E-2</v>
      </c>
      <c r="EJ259" s="24">
        <v>0.10762239999999999</v>
      </c>
      <c r="EK259" s="24">
        <v>0.126362</v>
      </c>
      <c r="EL259" s="24">
        <v>0.1269362</v>
      </c>
      <c r="EM259" s="24">
        <v>0.13440060000000001</v>
      </c>
      <c r="EN259" s="24">
        <v>0.13026550000000001</v>
      </c>
      <c r="EO259" s="24">
        <v>7.4169799999999994E-2</v>
      </c>
      <c r="EP259" s="24">
        <v>8.1687899999999994E-2</v>
      </c>
      <c r="EQ259" s="24">
        <v>6.1367199999999997E-2</v>
      </c>
      <c r="ER259" s="24">
        <v>4.9612499999999997E-2</v>
      </c>
      <c r="ES259" s="24">
        <v>2.0178700000000001E-2</v>
      </c>
      <c r="ET259" s="24">
        <v>6.0572000000000004E-3</v>
      </c>
      <c r="EU259" s="24">
        <v>68.681560000000005</v>
      </c>
      <c r="EV259" s="24">
        <v>68.256550000000004</v>
      </c>
      <c r="EW259" s="24">
        <v>67.907780000000002</v>
      </c>
      <c r="EX259" s="24">
        <v>67.535799999999995</v>
      </c>
      <c r="EY259" s="24">
        <v>67.396360000000001</v>
      </c>
      <c r="EZ259" s="24">
        <v>67.254639999999995</v>
      </c>
      <c r="FA259" s="24">
        <v>66.894649999999999</v>
      </c>
      <c r="FB259" s="24">
        <v>67.963099999999997</v>
      </c>
      <c r="FC259" s="24">
        <v>70.242260000000002</v>
      </c>
      <c r="FD259" s="24">
        <v>73.598669999999998</v>
      </c>
      <c r="FE259" s="24">
        <v>76.746430000000004</v>
      </c>
      <c r="FF259" s="24">
        <v>79.981440000000006</v>
      </c>
      <c r="FG259" s="24">
        <v>82.109480000000005</v>
      </c>
      <c r="FH259" s="24">
        <v>83.218119999999999</v>
      </c>
      <c r="FI259" s="24">
        <v>83.615099999999998</v>
      </c>
      <c r="FJ259" s="24">
        <v>83.454890000000006</v>
      </c>
      <c r="FK259" s="24">
        <v>82.579639999999998</v>
      </c>
      <c r="FL259" s="24">
        <v>81.184809999999999</v>
      </c>
      <c r="FM259" s="24">
        <v>79.263050000000007</v>
      </c>
      <c r="FN259" s="24">
        <v>76.473749999999995</v>
      </c>
      <c r="FO259" s="24">
        <v>73.379019999999997</v>
      </c>
      <c r="FP259" s="24">
        <v>71.158150000000006</v>
      </c>
      <c r="FQ259" s="24">
        <v>70.410880000000006</v>
      </c>
      <c r="FR259" s="24">
        <v>69.498589999999993</v>
      </c>
      <c r="FS259" s="24">
        <v>0.42896200000000001</v>
      </c>
      <c r="FT259" s="24">
        <v>1.8091800000000002E-2</v>
      </c>
      <c r="FU259" s="24">
        <v>2.8223000000000002E-2</v>
      </c>
    </row>
    <row r="260" spans="1:177" x14ac:dyDescent="0.2">
      <c r="A260" s="14" t="s">
        <v>228</v>
      </c>
      <c r="B260" s="14" t="s">
        <v>199</v>
      </c>
      <c r="C260" s="14" t="s">
        <v>225</v>
      </c>
      <c r="D260" s="36" t="s">
        <v>242</v>
      </c>
      <c r="E260" s="25" t="s">
        <v>219</v>
      </c>
      <c r="F260" s="25">
        <v>4323</v>
      </c>
      <c r="G260" s="24">
        <v>0.6567231</v>
      </c>
      <c r="H260" s="24">
        <v>0.58537070000000002</v>
      </c>
      <c r="I260" s="24">
        <v>0.54173700000000002</v>
      </c>
      <c r="J260" s="24">
        <v>0.51481940000000004</v>
      </c>
      <c r="K260" s="24">
        <v>0.51169849999999995</v>
      </c>
      <c r="L260" s="24">
        <v>0.53325599999999995</v>
      </c>
      <c r="M260" s="24">
        <v>0.57211509999999999</v>
      </c>
      <c r="N260" s="24">
        <v>0.6308182</v>
      </c>
      <c r="O260" s="24">
        <v>0.63037460000000001</v>
      </c>
      <c r="P260" s="24">
        <v>0.63322679999999998</v>
      </c>
      <c r="Q260" s="24">
        <v>0.66197249999999996</v>
      </c>
      <c r="R260" s="24">
        <v>0.69731430000000005</v>
      </c>
      <c r="S260" s="24">
        <v>0.73606919999999998</v>
      </c>
      <c r="T260" s="24">
        <v>0.76259129999999997</v>
      </c>
      <c r="U260" s="24">
        <v>0.78717769999999998</v>
      </c>
      <c r="V260" s="24">
        <v>0.82188890000000003</v>
      </c>
      <c r="W260" s="24">
        <v>0.88171809999999995</v>
      </c>
      <c r="X260" s="24">
        <v>0.94686999999999999</v>
      </c>
      <c r="Y260" s="24">
        <v>0.98608059999999997</v>
      </c>
      <c r="Z260" s="24">
        <v>0.99068219999999996</v>
      </c>
      <c r="AA260" s="24">
        <v>1.034192</v>
      </c>
      <c r="AB260" s="24">
        <v>1.004661</v>
      </c>
      <c r="AC260" s="24">
        <v>0.88782159999999999</v>
      </c>
      <c r="AD260" s="24">
        <v>0.75502380000000002</v>
      </c>
      <c r="AE260" s="24">
        <v>-5.0500200000000002E-2</v>
      </c>
      <c r="AF260" s="24">
        <v>-5.8583900000000001E-2</v>
      </c>
      <c r="AG260" s="24">
        <v>-4.6489599999999999E-2</v>
      </c>
      <c r="AH260" s="24">
        <v>-3.7721999999999999E-2</v>
      </c>
      <c r="AI260" s="24">
        <v>-1.33782E-2</v>
      </c>
      <c r="AJ260" s="24">
        <v>-6.3745E-3</v>
      </c>
      <c r="AK260" s="24">
        <v>-2.2353999999999998E-3</v>
      </c>
      <c r="AL260" s="24">
        <v>1.41485E-2</v>
      </c>
      <c r="AM260" s="24">
        <v>5.6274999999999997E-3</v>
      </c>
      <c r="AN260" s="24">
        <v>-5.5570000000000001E-4</v>
      </c>
      <c r="AO260" s="24">
        <v>1.1325099999999999E-2</v>
      </c>
      <c r="AP260" s="24">
        <v>2.6937699999999998E-2</v>
      </c>
      <c r="AQ260" s="24">
        <v>3.6901799999999998E-2</v>
      </c>
      <c r="AR260" s="24">
        <v>3.8295999999999997E-2</v>
      </c>
      <c r="AS260" s="24">
        <v>3.4646400000000001E-2</v>
      </c>
      <c r="AT260" s="24">
        <v>3.0830900000000001E-2</v>
      </c>
      <c r="AU260" s="24">
        <v>3.7933700000000001E-2</v>
      </c>
      <c r="AV260" s="24">
        <v>3.9248900000000003E-2</v>
      </c>
      <c r="AW260" s="24">
        <v>2.1102800000000001E-2</v>
      </c>
      <c r="AX260" s="24">
        <v>1.06283E-2</v>
      </c>
      <c r="AY260" s="24">
        <v>9.2248999999999994E-3</v>
      </c>
      <c r="AZ260" s="24">
        <v>1.03388E-2</v>
      </c>
      <c r="BA260" s="24">
        <v>-1.2286399999999999E-2</v>
      </c>
      <c r="BB260" s="24">
        <v>-2.3990500000000001E-2</v>
      </c>
      <c r="BC260" s="24">
        <v>-3.8175599999999997E-2</v>
      </c>
      <c r="BD260" s="24">
        <v>-4.6337499999999997E-2</v>
      </c>
      <c r="BE260" s="24">
        <v>-3.5340799999999999E-2</v>
      </c>
      <c r="BF260" s="24">
        <v>-2.7393799999999999E-2</v>
      </c>
      <c r="BG260" s="24">
        <v>-4.3990000000000001E-3</v>
      </c>
      <c r="BH260" s="24">
        <v>2.3768999999999999E-3</v>
      </c>
      <c r="BI260" s="24">
        <v>5.5069999999999997E-3</v>
      </c>
      <c r="BJ260" s="24">
        <v>2.18525E-2</v>
      </c>
      <c r="BK260" s="24">
        <v>1.32882E-2</v>
      </c>
      <c r="BL260" s="24">
        <v>7.5303000000000002E-3</v>
      </c>
      <c r="BM260" s="24">
        <v>2.01683E-2</v>
      </c>
      <c r="BN260" s="24">
        <v>3.6106199999999998E-2</v>
      </c>
      <c r="BO260" s="24">
        <v>4.6588299999999999E-2</v>
      </c>
      <c r="BP260" s="24">
        <v>4.8517200000000003E-2</v>
      </c>
      <c r="BQ260" s="24">
        <v>4.5200499999999998E-2</v>
      </c>
      <c r="BR260" s="24">
        <v>4.2021299999999998E-2</v>
      </c>
      <c r="BS260" s="24">
        <v>4.9549299999999998E-2</v>
      </c>
      <c r="BT260" s="24">
        <v>5.0376799999999999E-2</v>
      </c>
      <c r="BU260" s="24">
        <v>3.2559999999999999E-2</v>
      </c>
      <c r="BV260" s="24">
        <v>2.1289499999999999E-2</v>
      </c>
      <c r="BW260" s="24">
        <v>1.9850400000000001E-2</v>
      </c>
      <c r="BX260" s="24">
        <v>2.12123E-2</v>
      </c>
      <c r="BY260" s="24">
        <v>-1.5547E-3</v>
      </c>
      <c r="BZ260" s="24">
        <v>-1.3432599999999999E-2</v>
      </c>
      <c r="CA260" s="24">
        <v>-2.9639599999999999E-2</v>
      </c>
      <c r="CB260" s="24">
        <v>-3.7855699999999999E-2</v>
      </c>
      <c r="CC260" s="24">
        <v>-2.7619100000000001E-2</v>
      </c>
      <c r="CD260" s="24">
        <v>-2.0240600000000001E-2</v>
      </c>
      <c r="CE260" s="24">
        <v>1.82E-3</v>
      </c>
      <c r="CF260" s="24">
        <v>8.4379999999999993E-3</v>
      </c>
      <c r="CG260" s="24">
        <v>1.08694E-2</v>
      </c>
      <c r="CH260" s="24">
        <v>2.7188299999999999E-2</v>
      </c>
      <c r="CI260" s="24">
        <v>1.8593999999999999E-2</v>
      </c>
      <c r="CJ260" s="24">
        <v>1.31307E-2</v>
      </c>
      <c r="CK260" s="24">
        <v>2.6293199999999999E-2</v>
      </c>
      <c r="CL260" s="24">
        <v>4.2456199999999999E-2</v>
      </c>
      <c r="CM260" s="24">
        <v>5.3297200000000003E-2</v>
      </c>
      <c r="CN260" s="24">
        <v>5.5596300000000001E-2</v>
      </c>
      <c r="CO260" s="24">
        <v>5.25102E-2</v>
      </c>
      <c r="CP260" s="24">
        <v>4.9771799999999998E-2</v>
      </c>
      <c r="CQ260" s="24">
        <v>5.7594300000000001E-2</v>
      </c>
      <c r="CR260" s="24">
        <v>5.8083900000000001E-2</v>
      </c>
      <c r="CS260" s="24">
        <v>4.0495200000000002E-2</v>
      </c>
      <c r="CT260" s="24">
        <v>2.8673400000000002E-2</v>
      </c>
      <c r="CU260" s="24">
        <v>2.72096E-2</v>
      </c>
      <c r="CV260" s="24">
        <v>2.87432E-2</v>
      </c>
      <c r="CW260" s="24">
        <v>5.8780000000000004E-3</v>
      </c>
      <c r="CX260" s="24">
        <v>-6.1202000000000001E-3</v>
      </c>
      <c r="CY260" s="24">
        <v>-2.11036E-2</v>
      </c>
      <c r="CZ260" s="24">
        <v>-2.9373900000000001E-2</v>
      </c>
      <c r="DA260" s="24">
        <v>-1.9897499999999999E-2</v>
      </c>
      <c r="DB260" s="24">
        <v>-1.30873E-2</v>
      </c>
      <c r="DC260" s="24">
        <v>8.0389999999999993E-3</v>
      </c>
      <c r="DD260" s="24">
        <v>1.44992E-2</v>
      </c>
      <c r="DE260" s="24">
        <v>1.6231800000000001E-2</v>
      </c>
      <c r="DF260" s="24">
        <v>3.25241E-2</v>
      </c>
      <c r="DG260" s="24">
        <v>2.3899799999999999E-2</v>
      </c>
      <c r="DH260" s="24">
        <v>1.8731100000000001E-2</v>
      </c>
      <c r="DI260" s="24">
        <v>3.2418000000000002E-2</v>
      </c>
      <c r="DJ260" s="24">
        <v>4.8806299999999997E-2</v>
      </c>
      <c r="DK260" s="24">
        <v>6.0005999999999997E-2</v>
      </c>
      <c r="DL260" s="24">
        <v>6.2675499999999995E-2</v>
      </c>
      <c r="DM260" s="24">
        <v>5.9819900000000002E-2</v>
      </c>
      <c r="DN260" s="24">
        <v>5.7522200000000002E-2</v>
      </c>
      <c r="DO260" s="24">
        <v>6.5639299999999998E-2</v>
      </c>
      <c r="DP260" s="24">
        <v>6.5791000000000002E-2</v>
      </c>
      <c r="DQ260" s="24">
        <v>4.8430399999999998E-2</v>
      </c>
      <c r="DR260" s="24">
        <v>3.60573E-2</v>
      </c>
      <c r="DS260" s="24">
        <v>3.4568799999999997E-2</v>
      </c>
      <c r="DT260" s="24">
        <v>3.6274199999999999E-2</v>
      </c>
      <c r="DU260" s="24">
        <v>1.3310799999999999E-2</v>
      </c>
      <c r="DV260" s="24">
        <v>1.1922E-3</v>
      </c>
      <c r="DW260" s="24">
        <v>-8.7788999999999992E-3</v>
      </c>
      <c r="DX260" s="24">
        <v>-1.71276E-2</v>
      </c>
      <c r="DY260" s="24">
        <v>-8.7486000000000005E-3</v>
      </c>
      <c r="DZ260" s="24">
        <v>-2.7591E-3</v>
      </c>
      <c r="EA260" s="24">
        <v>1.7018200000000001E-2</v>
      </c>
      <c r="EB260" s="24">
        <v>2.32505E-2</v>
      </c>
      <c r="EC260" s="24">
        <v>2.39743E-2</v>
      </c>
      <c r="ED260" s="24">
        <v>4.0228100000000003E-2</v>
      </c>
      <c r="EE260" s="24">
        <v>3.1560499999999998E-2</v>
      </c>
      <c r="EF260" s="24">
        <v>2.68171E-2</v>
      </c>
      <c r="EG260" s="24">
        <v>4.1261300000000001E-2</v>
      </c>
      <c r="EH260" s="24">
        <v>5.79748E-2</v>
      </c>
      <c r="EI260" s="24">
        <v>6.9692500000000004E-2</v>
      </c>
      <c r="EJ260" s="24">
        <v>7.2896699999999995E-2</v>
      </c>
      <c r="EK260" s="24">
        <v>7.0374000000000006E-2</v>
      </c>
      <c r="EL260" s="24">
        <v>6.8712700000000002E-2</v>
      </c>
      <c r="EM260" s="24">
        <v>7.7254900000000001E-2</v>
      </c>
      <c r="EN260" s="24">
        <v>7.6918799999999996E-2</v>
      </c>
      <c r="EO260" s="24">
        <v>5.9887500000000003E-2</v>
      </c>
      <c r="EP260" s="24">
        <v>4.6718500000000003E-2</v>
      </c>
      <c r="EQ260" s="24">
        <v>4.51943E-2</v>
      </c>
      <c r="ER260" s="24">
        <v>4.7147700000000001E-2</v>
      </c>
      <c r="ES260" s="24">
        <v>2.4042500000000001E-2</v>
      </c>
      <c r="ET260" s="24">
        <v>1.1750099999999999E-2</v>
      </c>
      <c r="EU260" s="24">
        <v>63.233730000000001</v>
      </c>
      <c r="EV260" s="24">
        <v>62.563270000000003</v>
      </c>
      <c r="EW260" s="24">
        <v>62.072499999999998</v>
      </c>
      <c r="EX260" s="24">
        <v>61.580750000000002</v>
      </c>
      <c r="EY260" s="24">
        <v>61.306069999999998</v>
      </c>
      <c r="EZ260" s="24">
        <v>61.108029999999999</v>
      </c>
      <c r="FA260" s="24">
        <v>60.853000000000002</v>
      </c>
      <c r="FB260" s="24">
        <v>62.205649999999999</v>
      </c>
      <c r="FC260" s="24">
        <v>64.600629999999995</v>
      </c>
      <c r="FD260" s="24">
        <v>67.776870000000002</v>
      </c>
      <c r="FE260" s="24">
        <v>70.651020000000003</v>
      </c>
      <c r="FF260" s="24">
        <v>72.721369999999993</v>
      </c>
      <c r="FG260" s="24">
        <v>74.376180000000005</v>
      </c>
      <c r="FH260" s="24">
        <v>75.478279999999998</v>
      </c>
      <c r="FI260" s="24">
        <v>76.131320000000002</v>
      </c>
      <c r="FJ260" s="24">
        <v>76.30538</v>
      </c>
      <c r="FK260" s="24">
        <v>75.863230000000001</v>
      </c>
      <c r="FL260" s="24">
        <v>74.504909999999995</v>
      </c>
      <c r="FM260" s="24">
        <v>72.780060000000006</v>
      </c>
      <c r="FN260" s="24">
        <v>70.485600000000005</v>
      </c>
      <c r="FO260" s="24">
        <v>67.582710000000006</v>
      </c>
      <c r="FP260" s="24">
        <v>65.534689999999998</v>
      </c>
      <c r="FQ260" s="24">
        <v>64.590969999999999</v>
      </c>
      <c r="FR260" s="24">
        <v>63.975830000000002</v>
      </c>
      <c r="FS260" s="24">
        <v>0.21358569999999999</v>
      </c>
      <c r="FT260" s="24">
        <v>8.8369999999999994E-3</v>
      </c>
      <c r="FU260" s="24">
        <v>1.22971E-2</v>
      </c>
    </row>
    <row r="261" spans="1:177" x14ac:dyDescent="0.2">
      <c r="A261" s="14" t="s">
        <v>228</v>
      </c>
      <c r="B261" s="14" t="s">
        <v>199</v>
      </c>
      <c r="C261" s="14" t="s">
        <v>225</v>
      </c>
      <c r="D261" s="36" t="s">
        <v>242</v>
      </c>
      <c r="E261" s="25" t="s">
        <v>220</v>
      </c>
      <c r="F261" s="25">
        <v>2525</v>
      </c>
      <c r="G261" s="24">
        <v>0.64131499999999997</v>
      </c>
      <c r="H261" s="24">
        <v>0.56722309999999998</v>
      </c>
      <c r="I261" s="24">
        <v>0.51773570000000002</v>
      </c>
      <c r="J261" s="24">
        <v>0.49080770000000001</v>
      </c>
      <c r="K261" s="24">
        <v>0.47823690000000002</v>
      </c>
      <c r="L261" s="24">
        <v>0.50028779999999995</v>
      </c>
      <c r="M261" s="24">
        <v>0.54079820000000001</v>
      </c>
      <c r="N261" s="24">
        <v>0.60693249999999999</v>
      </c>
      <c r="O261" s="24">
        <v>0.61291169999999995</v>
      </c>
      <c r="P261" s="24">
        <v>0.6144868</v>
      </c>
      <c r="Q261" s="24">
        <v>0.64770059999999996</v>
      </c>
      <c r="R261" s="24">
        <v>0.67275070000000003</v>
      </c>
      <c r="S261" s="24">
        <v>0.69705720000000004</v>
      </c>
      <c r="T261" s="24">
        <v>0.70586000000000004</v>
      </c>
      <c r="U261" s="24">
        <v>0.71158750000000004</v>
      </c>
      <c r="V261" s="24">
        <v>0.73251250000000001</v>
      </c>
      <c r="W261" s="24">
        <v>0.7699435</v>
      </c>
      <c r="X261" s="24">
        <v>0.84022529999999995</v>
      </c>
      <c r="Y261" s="24">
        <v>0.89739170000000001</v>
      </c>
      <c r="Z261" s="24">
        <v>0.91813310000000004</v>
      </c>
      <c r="AA261" s="24">
        <v>0.96911999999999998</v>
      </c>
      <c r="AB261" s="24">
        <v>0.96079389999999998</v>
      </c>
      <c r="AC261" s="24">
        <v>0.85363979999999995</v>
      </c>
      <c r="AD261" s="24">
        <v>0.73719080000000003</v>
      </c>
      <c r="AE261" s="24">
        <v>-6.4723900000000001E-2</v>
      </c>
      <c r="AF261" s="24">
        <v>-8.4389900000000004E-2</v>
      </c>
      <c r="AG261" s="24">
        <v>-7.9884399999999994E-2</v>
      </c>
      <c r="AH261" s="24">
        <v>-6.0895100000000001E-2</v>
      </c>
      <c r="AI261" s="24">
        <v>-3.3627999999999998E-2</v>
      </c>
      <c r="AJ261" s="24">
        <v>-2.3269399999999999E-2</v>
      </c>
      <c r="AK261" s="24">
        <v>-1.6287300000000001E-2</v>
      </c>
      <c r="AL261" s="24">
        <v>2.3219999999999998E-3</v>
      </c>
      <c r="AM261" s="24">
        <v>-1.0130999999999999E-2</v>
      </c>
      <c r="AN261" s="24">
        <v>-1.9014900000000001E-2</v>
      </c>
      <c r="AO261" s="24">
        <v>1.2995999999999999E-3</v>
      </c>
      <c r="AP261" s="24">
        <v>1.6446700000000002E-2</v>
      </c>
      <c r="AQ261" s="24">
        <v>2.99554E-2</v>
      </c>
      <c r="AR261" s="24">
        <v>2.73844E-2</v>
      </c>
      <c r="AS261" s="24">
        <v>1.71497E-2</v>
      </c>
      <c r="AT261" s="24">
        <v>1.36361E-2</v>
      </c>
      <c r="AU261" s="24">
        <v>1.52829E-2</v>
      </c>
      <c r="AV261" s="24">
        <v>2.6196000000000001E-2</v>
      </c>
      <c r="AW261" s="24">
        <v>1.58832E-2</v>
      </c>
      <c r="AX261" s="24">
        <v>8.2678999999999999E-3</v>
      </c>
      <c r="AY261" s="24">
        <v>-8.8699E-3</v>
      </c>
      <c r="AZ261" s="24">
        <v>1.2447000000000001E-3</v>
      </c>
      <c r="BA261" s="24">
        <v>-2.7595100000000001E-2</v>
      </c>
      <c r="BB261" s="24">
        <v>-2.9733300000000001E-2</v>
      </c>
      <c r="BC261" s="24">
        <v>-4.8111300000000003E-2</v>
      </c>
      <c r="BD261" s="24">
        <v>-6.7115099999999997E-2</v>
      </c>
      <c r="BE261" s="24">
        <v>-6.3769199999999998E-2</v>
      </c>
      <c r="BF261" s="24">
        <v>-4.6200199999999997E-2</v>
      </c>
      <c r="BG261" s="24">
        <v>-2.1360400000000002E-2</v>
      </c>
      <c r="BH261" s="24">
        <v>-1.14536E-2</v>
      </c>
      <c r="BI261" s="24">
        <v>-7.8936000000000006E-3</v>
      </c>
      <c r="BJ261" s="24">
        <v>1.13063E-2</v>
      </c>
      <c r="BK261" s="24">
        <v>-4.3800000000000002E-4</v>
      </c>
      <c r="BL261" s="24">
        <v>-8.4574999999999997E-3</v>
      </c>
      <c r="BM261" s="24">
        <v>1.28953E-2</v>
      </c>
      <c r="BN261" s="24">
        <v>2.7743299999999999E-2</v>
      </c>
      <c r="BO261" s="24">
        <v>4.2049999999999997E-2</v>
      </c>
      <c r="BP261" s="24">
        <v>3.97425E-2</v>
      </c>
      <c r="BQ261" s="24">
        <v>2.9967799999999999E-2</v>
      </c>
      <c r="BR261" s="24">
        <v>2.7440599999999999E-2</v>
      </c>
      <c r="BS261" s="24">
        <v>2.9227300000000001E-2</v>
      </c>
      <c r="BT261" s="24">
        <v>3.9264300000000002E-2</v>
      </c>
      <c r="BU261" s="24">
        <v>2.9642100000000001E-2</v>
      </c>
      <c r="BV261" s="24">
        <v>2.18754E-2</v>
      </c>
      <c r="BW261" s="24">
        <v>5.0593000000000001E-3</v>
      </c>
      <c r="BX261" s="24">
        <v>1.5484700000000001E-2</v>
      </c>
      <c r="BY261" s="24">
        <v>-1.3373400000000001E-2</v>
      </c>
      <c r="BZ261" s="24">
        <v>-1.5802500000000001E-2</v>
      </c>
      <c r="CA261" s="24">
        <v>-3.6605499999999999E-2</v>
      </c>
      <c r="CB261" s="24">
        <v>-5.5150600000000001E-2</v>
      </c>
      <c r="CC261" s="24">
        <v>-5.2607899999999999E-2</v>
      </c>
      <c r="CD261" s="24">
        <v>-3.6022499999999999E-2</v>
      </c>
      <c r="CE261" s="24">
        <v>-1.28638E-2</v>
      </c>
      <c r="CF261" s="24">
        <v>-3.2701000000000002E-3</v>
      </c>
      <c r="CG261" s="24">
        <v>-2.0801000000000001E-3</v>
      </c>
      <c r="CH261" s="24">
        <v>1.7528800000000001E-2</v>
      </c>
      <c r="CI261" s="24">
        <v>6.2753000000000001E-3</v>
      </c>
      <c r="CJ261" s="24">
        <v>-1.1455E-3</v>
      </c>
      <c r="CK261" s="24">
        <v>2.0926500000000001E-2</v>
      </c>
      <c r="CL261" s="24">
        <v>3.5567399999999999E-2</v>
      </c>
      <c r="CM261" s="24">
        <v>5.0426600000000002E-2</v>
      </c>
      <c r="CN261" s="24">
        <v>4.8301700000000003E-2</v>
      </c>
      <c r="CO261" s="24">
        <v>3.8845600000000001E-2</v>
      </c>
      <c r="CP261" s="24">
        <v>3.7001600000000003E-2</v>
      </c>
      <c r="CQ261" s="24">
        <v>3.8885200000000002E-2</v>
      </c>
      <c r="CR261" s="24">
        <v>4.8315299999999999E-2</v>
      </c>
      <c r="CS261" s="24">
        <v>3.9171499999999998E-2</v>
      </c>
      <c r="CT261" s="24">
        <v>3.1299899999999999E-2</v>
      </c>
      <c r="CU261" s="24">
        <v>1.47067E-2</v>
      </c>
      <c r="CV261" s="24">
        <v>2.53473E-2</v>
      </c>
      <c r="CW261" s="24">
        <v>-3.5235000000000002E-3</v>
      </c>
      <c r="CX261" s="24">
        <v>-6.1539999999999997E-3</v>
      </c>
      <c r="CY261" s="24">
        <v>-2.5099699999999999E-2</v>
      </c>
      <c r="CZ261" s="24">
        <v>-4.3186099999999998E-2</v>
      </c>
      <c r="DA261" s="24">
        <v>-4.14466E-2</v>
      </c>
      <c r="DB261" s="24">
        <v>-2.5844900000000001E-2</v>
      </c>
      <c r="DC261" s="24">
        <v>-4.3673000000000002E-3</v>
      </c>
      <c r="DD261" s="24">
        <v>4.9135000000000003E-3</v>
      </c>
      <c r="DE261" s="24">
        <v>3.7334E-3</v>
      </c>
      <c r="DF261" s="24">
        <v>2.3751299999999999E-2</v>
      </c>
      <c r="DG261" s="24">
        <v>1.2988599999999999E-2</v>
      </c>
      <c r="DH261" s="24">
        <v>6.1665000000000001E-3</v>
      </c>
      <c r="DI261" s="24">
        <v>2.8957699999999999E-2</v>
      </c>
      <c r="DJ261" s="24">
        <v>4.3391399999999997E-2</v>
      </c>
      <c r="DK261" s="24">
        <v>5.8803300000000003E-2</v>
      </c>
      <c r="DL261" s="24">
        <v>5.6860899999999999E-2</v>
      </c>
      <c r="DM261" s="24">
        <v>4.7723300000000003E-2</v>
      </c>
      <c r="DN261" s="24">
        <v>4.6562600000000003E-2</v>
      </c>
      <c r="DO261" s="24">
        <v>4.8543099999999999E-2</v>
      </c>
      <c r="DP261" s="24">
        <v>5.7366399999999998E-2</v>
      </c>
      <c r="DQ261" s="24">
        <v>4.8700800000000002E-2</v>
      </c>
      <c r="DR261" s="24">
        <v>4.0724499999999997E-2</v>
      </c>
      <c r="DS261" s="24">
        <v>2.4354000000000001E-2</v>
      </c>
      <c r="DT261" s="24">
        <v>3.5209900000000002E-2</v>
      </c>
      <c r="DU261" s="24">
        <v>6.3264000000000003E-3</v>
      </c>
      <c r="DV261" s="24">
        <v>3.4943999999999999E-3</v>
      </c>
      <c r="DW261" s="24">
        <v>-8.4872000000000003E-3</v>
      </c>
      <c r="DX261" s="24">
        <v>-2.5911199999999999E-2</v>
      </c>
      <c r="DY261" s="24">
        <v>-2.53314E-2</v>
      </c>
      <c r="DZ261" s="24">
        <v>-1.115E-2</v>
      </c>
      <c r="EA261" s="24">
        <v>7.9004000000000001E-3</v>
      </c>
      <c r="EB261" s="24">
        <v>1.67292E-2</v>
      </c>
      <c r="EC261" s="24">
        <v>1.2127199999999999E-2</v>
      </c>
      <c r="ED261" s="24">
        <v>3.2735599999999997E-2</v>
      </c>
      <c r="EE261" s="24">
        <v>2.26816E-2</v>
      </c>
      <c r="EF261" s="24">
        <v>1.67239E-2</v>
      </c>
      <c r="EG261" s="24">
        <v>4.0553400000000003E-2</v>
      </c>
      <c r="EH261" s="24">
        <v>5.4688000000000001E-2</v>
      </c>
      <c r="EI261" s="24">
        <v>7.0897799999999997E-2</v>
      </c>
      <c r="EJ261" s="24">
        <v>6.9219000000000003E-2</v>
      </c>
      <c r="EK261" s="24">
        <v>6.0541400000000002E-2</v>
      </c>
      <c r="EL261" s="24">
        <v>6.03671E-2</v>
      </c>
      <c r="EM261" s="24">
        <v>6.2487599999999997E-2</v>
      </c>
      <c r="EN261" s="24">
        <v>7.0434700000000003E-2</v>
      </c>
      <c r="EO261" s="24">
        <v>6.24597E-2</v>
      </c>
      <c r="EP261" s="24">
        <v>5.4331999999999998E-2</v>
      </c>
      <c r="EQ261" s="24">
        <v>3.8283200000000003E-2</v>
      </c>
      <c r="ER261" s="24">
        <v>4.9449899999999998E-2</v>
      </c>
      <c r="ES261" s="24">
        <v>2.0548199999999999E-2</v>
      </c>
      <c r="ET261" s="24">
        <v>1.7425300000000001E-2</v>
      </c>
      <c r="EU261" s="24">
        <v>63.58699</v>
      </c>
      <c r="EV261" s="24">
        <v>62.94753</v>
      </c>
      <c r="EW261" s="24">
        <v>62.645760000000003</v>
      </c>
      <c r="EX261" s="24">
        <v>62.242989999999999</v>
      </c>
      <c r="EY261" s="24">
        <v>62.052799999999998</v>
      </c>
      <c r="EZ261" s="24">
        <v>61.906370000000003</v>
      </c>
      <c r="FA261" s="24">
        <v>61.67165</v>
      </c>
      <c r="FB261" s="24">
        <v>62.821539999999999</v>
      </c>
      <c r="FC261" s="24">
        <v>64.742270000000005</v>
      </c>
      <c r="FD261" s="24">
        <v>67.476169999999996</v>
      </c>
      <c r="FE261" s="24">
        <v>69.984999999999999</v>
      </c>
      <c r="FF261" s="24">
        <v>71.589920000000006</v>
      </c>
      <c r="FG261" s="24">
        <v>72.867990000000006</v>
      </c>
      <c r="FH261" s="24">
        <v>73.7774</v>
      </c>
      <c r="FI261" s="24">
        <v>74.410290000000003</v>
      </c>
      <c r="FJ261" s="24">
        <v>74.602090000000004</v>
      </c>
      <c r="FK261" s="24">
        <v>74.215819999999994</v>
      </c>
      <c r="FL261" s="24">
        <v>72.910740000000004</v>
      </c>
      <c r="FM261" s="24">
        <v>71.350560000000002</v>
      </c>
      <c r="FN261" s="24">
        <v>69.528589999999994</v>
      </c>
      <c r="FO261" s="24">
        <v>67.07602</v>
      </c>
      <c r="FP261" s="24">
        <v>65.484859999999998</v>
      </c>
      <c r="FQ261" s="24">
        <v>64.776539999999997</v>
      </c>
      <c r="FR261" s="24">
        <v>64.282809999999998</v>
      </c>
      <c r="FS261" s="24">
        <v>0.26874150000000002</v>
      </c>
      <c r="FT261" s="24">
        <v>1.085E-2</v>
      </c>
      <c r="FU261" s="24">
        <v>1.5016699999999999E-2</v>
      </c>
    </row>
    <row r="262" spans="1:177" x14ac:dyDescent="0.2">
      <c r="A262" s="14" t="s">
        <v>228</v>
      </c>
      <c r="B262" s="14" t="s">
        <v>199</v>
      </c>
      <c r="C262" s="14" t="s">
        <v>225</v>
      </c>
      <c r="D262" s="36" t="s">
        <v>242</v>
      </c>
      <c r="E262" s="25" t="s">
        <v>221</v>
      </c>
      <c r="F262" s="25">
        <v>1798</v>
      </c>
      <c r="G262" s="24">
        <v>0.67911980000000005</v>
      </c>
      <c r="H262" s="24">
        <v>0.61167510000000003</v>
      </c>
      <c r="I262" s="24">
        <v>0.57630329999999996</v>
      </c>
      <c r="J262" s="24">
        <v>0.54945089999999996</v>
      </c>
      <c r="K262" s="24">
        <v>0.55984160000000005</v>
      </c>
      <c r="L262" s="24">
        <v>0.58069519999999997</v>
      </c>
      <c r="M262" s="24">
        <v>0.61733159999999998</v>
      </c>
      <c r="N262" s="24">
        <v>0.66534210000000005</v>
      </c>
      <c r="O262" s="24">
        <v>0.65580769999999999</v>
      </c>
      <c r="P262" s="24">
        <v>0.66040399999999999</v>
      </c>
      <c r="Q262" s="24">
        <v>0.68292160000000002</v>
      </c>
      <c r="R262" s="24">
        <v>0.73357170000000005</v>
      </c>
      <c r="S262" s="24">
        <v>0.79341209999999995</v>
      </c>
      <c r="T262" s="24">
        <v>0.84587480000000004</v>
      </c>
      <c r="U262" s="24">
        <v>0.89773400000000003</v>
      </c>
      <c r="V262" s="24">
        <v>0.95264749999999998</v>
      </c>
      <c r="W262" s="24">
        <v>1.044953</v>
      </c>
      <c r="X262" s="24">
        <v>1.1027990000000001</v>
      </c>
      <c r="Y262" s="24">
        <v>1.1162730000000001</v>
      </c>
      <c r="Z262" s="24">
        <v>1.097575</v>
      </c>
      <c r="AA262" s="24">
        <v>1.1297280000000001</v>
      </c>
      <c r="AB262" s="24">
        <v>1.0692120000000001</v>
      </c>
      <c r="AC262" s="24">
        <v>0.93790010000000001</v>
      </c>
      <c r="AD262" s="24">
        <v>0.7812789</v>
      </c>
      <c r="AE262" s="24">
        <v>-5.0224199999999997E-2</v>
      </c>
      <c r="AF262" s="24">
        <v>-4.0717799999999998E-2</v>
      </c>
      <c r="AG262" s="24">
        <v>-1.5514E-2</v>
      </c>
      <c r="AH262" s="24">
        <v>-2.0582199999999998E-2</v>
      </c>
      <c r="AI262" s="24">
        <v>9.6520000000000004E-4</v>
      </c>
      <c r="AJ262" s="24">
        <v>3.4012999999999999E-3</v>
      </c>
      <c r="AK262" s="24">
        <v>5.0431E-3</v>
      </c>
      <c r="AL262" s="24">
        <v>1.8127000000000001E-2</v>
      </c>
      <c r="AM262" s="24">
        <v>1.5592200000000001E-2</v>
      </c>
      <c r="AN262" s="24">
        <v>1.2615100000000001E-2</v>
      </c>
      <c r="AO262" s="24">
        <v>1.12636E-2</v>
      </c>
      <c r="AP262" s="24">
        <v>2.72255E-2</v>
      </c>
      <c r="AQ262" s="24">
        <v>3.1427099999999999E-2</v>
      </c>
      <c r="AR262" s="24">
        <v>3.7918300000000002E-2</v>
      </c>
      <c r="AS262" s="24">
        <v>4.3239100000000003E-2</v>
      </c>
      <c r="AT262" s="24">
        <v>3.8189800000000003E-2</v>
      </c>
      <c r="AU262" s="24">
        <v>5.2547799999999999E-2</v>
      </c>
      <c r="AV262" s="24">
        <v>4.0938500000000003E-2</v>
      </c>
      <c r="AW262" s="24">
        <v>1.11013E-2</v>
      </c>
      <c r="AX262" s="24">
        <v>-1.9762E-3</v>
      </c>
      <c r="AY262" s="24">
        <v>1.90408E-2</v>
      </c>
      <c r="AZ262" s="24">
        <v>6.3620999999999999E-3</v>
      </c>
      <c r="BA262" s="24">
        <v>-7.4016000000000004E-3</v>
      </c>
      <c r="BB262" s="24">
        <v>-3.2881100000000003E-2</v>
      </c>
      <c r="BC262" s="24">
        <v>-3.2038799999999999E-2</v>
      </c>
      <c r="BD262" s="24">
        <v>-2.4214099999999999E-2</v>
      </c>
      <c r="BE262" s="24">
        <v>-1.4005999999999999E-3</v>
      </c>
      <c r="BF262" s="24">
        <v>-6.9468000000000004E-3</v>
      </c>
      <c r="BG262" s="24">
        <v>1.3880099999999999E-2</v>
      </c>
      <c r="BH262" s="24">
        <v>1.6251600000000001E-2</v>
      </c>
      <c r="BI262" s="24">
        <v>1.9516800000000001E-2</v>
      </c>
      <c r="BJ262" s="24">
        <v>3.1730399999999999E-2</v>
      </c>
      <c r="BK262" s="24">
        <v>2.7999400000000001E-2</v>
      </c>
      <c r="BL262" s="24">
        <v>2.5164800000000001E-2</v>
      </c>
      <c r="BM262" s="24">
        <v>2.4916399999999998E-2</v>
      </c>
      <c r="BN262" s="24">
        <v>4.2553599999999997E-2</v>
      </c>
      <c r="BO262" s="24">
        <v>4.7367300000000001E-2</v>
      </c>
      <c r="BP262" s="24">
        <v>5.5355700000000001E-2</v>
      </c>
      <c r="BQ262" s="24">
        <v>6.1158999999999998E-2</v>
      </c>
      <c r="BR262" s="24">
        <v>5.6875599999999998E-2</v>
      </c>
      <c r="BS262" s="24">
        <v>7.2505500000000001E-2</v>
      </c>
      <c r="BT262" s="24">
        <v>6.0474699999999999E-2</v>
      </c>
      <c r="BU262" s="24">
        <v>3.0789199999999999E-2</v>
      </c>
      <c r="BV262" s="24">
        <v>1.50963E-2</v>
      </c>
      <c r="BW262" s="24">
        <v>3.5424200000000003E-2</v>
      </c>
      <c r="BX262" s="24">
        <v>2.3165600000000001E-2</v>
      </c>
      <c r="BY262" s="24">
        <v>8.8722999999999996E-3</v>
      </c>
      <c r="BZ262" s="24">
        <v>-1.67566E-2</v>
      </c>
      <c r="CA262" s="24">
        <v>-1.9443700000000001E-2</v>
      </c>
      <c r="CB262" s="24">
        <v>-1.27837E-2</v>
      </c>
      <c r="CC262" s="24">
        <v>8.3744000000000006E-3</v>
      </c>
      <c r="CD262" s="24">
        <v>2.4970999999999999E-3</v>
      </c>
      <c r="CE262" s="24">
        <v>2.2824899999999999E-2</v>
      </c>
      <c r="CF262" s="24">
        <v>2.51516E-2</v>
      </c>
      <c r="CG262" s="24">
        <v>2.95412E-2</v>
      </c>
      <c r="CH262" s="24">
        <v>4.1152099999999997E-2</v>
      </c>
      <c r="CI262" s="24">
        <v>3.6592600000000003E-2</v>
      </c>
      <c r="CJ262" s="24">
        <v>3.3856799999999999E-2</v>
      </c>
      <c r="CK262" s="24">
        <v>3.4372300000000001E-2</v>
      </c>
      <c r="CL262" s="24">
        <v>5.31697E-2</v>
      </c>
      <c r="CM262" s="24">
        <v>5.8407500000000001E-2</v>
      </c>
      <c r="CN262" s="24">
        <v>6.7432800000000001E-2</v>
      </c>
      <c r="CO262" s="24">
        <v>7.3570300000000005E-2</v>
      </c>
      <c r="CP262" s="24">
        <v>6.9817299999999999E-2</v>
      </c>
      <c r="CQ262" s="24">
        <v>8.6328100000000005E-2</v>
      </c>
      <c r="CR262" s="24">
        <v>7.4005399999999999E-2</v>
      </c>
      <c r="CS262" s="24">
        <v>4.4424900000000003E-2</v>
      </c>
      <c r="CT262" s="24">
        <v>2.6920699999999999E-2</v>
      </c>
      <c r="CU262" s="24">
        <v>4.6771300000000002E-2</v>
      </c>
      <c r="CV262" s="24">
        <v>3.48037E-2</v>
      </c>
      <c r="CW262" s="24">
        <v>2.0143600000000001E-2</v>
      </c>
      <c r="CX262" s="24">
        <v>-5.5887999999999997E-3</v>
      </c>
      <c r="CY262" s="24">
        <v>-6.8485999999999998E-3</v>
      </c>
      <c r="CZ262" s="24">
        <v>-1.3533E-3</v>
      </c>
      <c r="DA262" s="24">
        <v>1.81493E-2</v>
      </c>
      <c r="DB262" s="24">
        <v>1.1940900000000001E-2</v>
      </c>
      <c r="DC262" s="24">
        <v>3.1769800000000001E-2</v>
      </c>
      <c r="DD262" s="24">
        <v>3.4051699999999997E-2</v>
      </c>
      <c r="DE262" s="24">
        <v>3.9565599999999999E-2</v>
      </c>
      <c r="DF262" s="24">
        <v>5.0573800000000002E-2</v>
      </c>
      <c r="DG262" s="24">
        <v>4.5185799999999998E-2</v>
      </c>
      <c r="DH262" s="24">
        <v>4.2548700000000002E-2</v>
      </c>
      <c r="DI262" s="24">
        <v>4.3828199999999998E-2</v>
      </c>
      <c r="DJ262" s="24">
        <v>6.3785900000000006E-2</v>
      </c>
      <c r="DK262" s="24">
        <v>6.9447700000000001E-2</v>
      </c>
      <c r="DL262" s="24">
        <v>7.9509899999999994E-2</v>
      </c>
      <c r="DM262" s="24">
        <v>8.5981600000000005E-2</v>
      </c>
      <c r="DN262" s="24">
        <v>8.2758999999999999E-2</v>
      </c>
      <c r="DO262" s="24">
        <v>0.1001508</v>
      </c>
      <c r="DP262" s="24">
        <v>8.7536100000000006E-2</v>
      </c>
      <c r="DQ262" s="24">
        <v>5.80607E-2</v>
      </c>
      <c r="DR262" s="24">
        <v>3.8745000000000002E-2</v>
      </c>
      <c r="DS262" s="24">
        <v>5.8118400000000001E-2</v>
      </c>
      <c r="DT262" s="24">
        <v>4.6441799999999998E-2</v>
      </c>
      <c r="DU262" s="24">
        <v>3.1414900000000003E-2</v>
      </c>
      <c r="DV262" s="24">
        <v>5.5789000000000004E-3</v>
      </c>
      <c r="DW262" s="24">
        <v>1.1336799999999999E-2</v>
      </c>
      <c r="DX262" s="24">
        <v>1.51504E-2</v>
      </c>
      <c r="DY262" s="24">
        <v>3.2262699999999998E-2</v>
      </c>
      <c r="DZ262" s="24">
        <v>2.55763E-2</v>
      </c>
      <c r="EA262" s="24">
        <v>4.4684700000000001E-2</v>
      </c>
      <c r="EB262" s="24">
        <v>4.6901900000000003E-2</v>
      </c>
      <c r="EC262" s="24">
        <v>5.4039200000000003E-2</v>
      </c>
      <c r="ED262" s="24">
        <v>6.4177300000000007E-2</v>
      </c>
      <c r="EE262" s="24">
        <v>5.7592999999999998E-2</v>
      </c>
      <c r="EF262" s="24">
        <v>5.5098500000000002E-2</v>
      </c>
      <c r="EG262" s="24">
        <v>5.74811E-2</v>
      </c>
      <c r="EH262" s="24">
        <v>7.9114000000000004E-2</v>
      </c>
      <c r="EI262" s="24">
        <v>8.5387900000000003E-2</v>
      </c>
      <c r="EJ262" s="24">
        <v>9.69473E-2</v>
      </c>
      <c r="EK262" s="24">
        <v>0.1039016</v>
      </c>
      <c r="EL262" s="24">
        <v>0.1014447</v>
      </c>
      <c r="EM262" s="24">
        <v>0.1201084</v>
      </c>
      <c r="EN262" s="24">
        <v>0.10707220000000001</v>
      </c>
      <c r="EO262" s="24">
        <v>7.7748600000000001E-2</v>
      </c>
      <c r="EP262" s="24">
        <v>5.5817499999999999E-2</v>
      </c>
      <c r="EQ262" s="24">
        <v>7.4501700000000004E-2</v>
      </c>
      <c r="ER262" s="24">
        <v>6.3245399999999993E-2</v>
      </c>
      <c r="ES262" s="24">
        <v>4.7688800000000003E-2</v>
      </c>
      <c r="ET262" s="24">
        <v>2.1703400000000001E-2</v>
      </c>
      <c r="EU262" s="24">
        <v>62.723190000000002</v>
      </c>
      <c r="EV262" s="24">
        <v>62.007950000000001</v>
      </c>
      <c r="EW262" s="24">
        <v>61.244019999999999</v>
      </c>
      <c r="EX262" s="24">
        <v>60.623669999999997</v>
      </c>
      <c r="EY262" s="24">
        <v>60.226889999999997</v>
      </c>
      <c r="EZ262" s="24">
        <v>59.954250000000002</v>
      </c>
      <c r="FA262" s="24">
        <v>59.669879999999999</v>
      </c>
      <c r="FB262" s="24">
        <v>61.315539999999999</v>
      </c>
      <c r="FC262" s="24">
        <v>64.395930000000007</v>
      </c>
      <c r="FD262" s="24">
        <v>68.211460000000002</v>
      </c>
      <c r="FE262" s="24">
        <v>71.613560000000007</v>
      </c>
      <c r="FF262" s="24">
        <v>74.356579999999994</v>
      </c>
      <c r="FG262" s="24">
        <v>76.555850000000007</v>
      </c>
      <c r="FH262" s="24">
        <v>77.936430000000001</v>
      </c>
      <c r="FI262" s="24">
        <v>78.618579999999994</v>
      </c>
      <c r="FJ262" s="24">
        <v>78.767009999999999</v>
      </c>
      <c r="FK262" s="24">
        <v>78.24409</v>
      </c>
      <c r="FL262" s="24">
        <v>76.808819999999997</v>
      </c>
      <c r="FM262" s="24">
        <v>74.846010000000007</v>
      </c>
      <c r="FN262" s="24">
        <v>71.868690000000001</v>
      </c>
      <c r="FO262" s="24">
        <v>68.314989999999995</v>
      </c>
      <c r="FP262" s="24">
        <v>65.606700000000004</v>
      </c>
      <c r="FQ262" s="24">
        <v>64.322789999999998</v>
      </c>
      <c r="FR262" s="24">
        <v>63.532170000000001</v>
      </c>
      <c r="FS262" s="24">
        <v>0.34784179999999998</v>
      </c>
      <c r="FT262" s="24">
        <v>1.48132E-2</v>
      </c>
      <c r="FU262" s="24">
        <v>2.0749900000000002E-2</v>
      </c>
    </row>
    <row r="263" spans="1:177" x14ac:dyDescent="0.2">
      <c r="A263" s="14" t="s">
        <v>228</v>
      </c>
      <c r="B263" s="14" t="s">
        <v>199</v>
      </c>
      <c r="C263" s="14" t="s">
        <v>225</v>
      </c>
      <c r="D263" s="36" t="s">
        <v>243</v>
      </c>
      <c r="E263" s="25" t="s">
        <v>219</v>
      </c>
      <c r="F263" s="25">
        <v>3743</v>
      </c>
      <c r="G263" s="24">
        <v>0.57671430000000001</v>
      </c>
      <c r="H263" s="24">
        <v>0.52204839999999997</v>
      </c>
      <c r="I263" s="24">
        <v>0.49090030000000001</v>
      </c>
      <c r="J263" s="24">
        <v>0.47656690000000002</v>
      </c>
      <c r="K263" s="24">
        <v>0.48546139999999999</v>
      </c>
      <c r="L263" s="24">
        <v>0.53858510000000004</v>
      </c>
      <c r="M263" s="24">
        <v>0.63487020000000005</v>
      </c>
      <c r="N263" s="24">
        <v>0.66529689999999997</v>
      </c>
      <c r="O263" s="24">
        <v>0.62341460000000004</v>
      </c>
      <c r="P263" s="24">
        <v>0.60970159999999995</v>
      </c>
      <c r="Q263" s="24">
        <v>0.59663600000000006</v>
      </c>
      <c r="R263" s="24">
        <v>0.58974890000000002</v>
      </c>
      <c r="S263" s="24">
        <v>0.58530939999999998</v>
      </c>
      <c r="T263" s="24">
        <v>0.5834724</v>
      </c>
      <c r="U263" s="24">
        <v>0.58118440000000005</v>
      </c>
      <c r="V263" s="24">
        <v>0.60022540000000002</v>
      </c>
      <c r="W263" s="24">
        <v>0.6357952</v>
      </c>
      <c r="X263" s="24">
        <v>0.71422799999999997</v>
      </c>
      <c r="Y263" s="24">
        <v>0.83814109999999997</v>
      </c>
      <c r="Z263" s="24">
        <v>0.93173810000000001</v>
      </c>
      <c r="AA263" s="24">
        <v>0.93647469999999999</v>
      </c>
      <c r="AB263" s="24">
        <v>0.86922180000000004</v>
      </c>
      <c r="AC263" s="24">
        <v>0.76267510000000005</v>
      </c>
      <c r="AD263" s="24">
        <v>0.64720670000000002</v>
      </c>
      <c r="AE263" s="24">
        <v>-5.2688400000000003E-2</v>
      </c>
      <c r="AF263" s="24">
        <v>-5.5712999999999999E-2</v>
      </c>
      <c r="AG263" s="24">
        <v>-5.60282E-2</v>
      </c>
      <c r="AH263" s="24">
        <v>-5.07494E-2</v>
      </c>
      <c r="AI263" s="24">
        <v>-3.7886999999999997E-2</v>
      </c>
      <c r="AJ263" s="24">
        <v>-3.3603800000000003E-2</v>
      </c>
      <c r="AK263" s="24">
        <v>-1.88019E-2</v>
      </c>
      <c r="AL263" s="24">
        <v>3.9119000000000003E-3</v>
      </c>
      <c r="AM263" s="24">
        <v>-2.7902000000000001E-3</v>
      </c>
      <c r="AN263" s="24">
        <v>1.05717E-2</v>
      </c>
      <c r="AO263" s="24">
        <v>1.25328E-2</v>
      </c>
      <c r="AP263" s="24">
        <v>1.28497E-2</v>
      </c>
      <c r="AQ263" s="24">
        <v>1.35053E-2</v>
      </c>
      <c r="AR263" s="24">
        <v>1.72496E-2</v>
      </c>
      <c r="AS263" s="24">
        <v>1.4790599999999999E-2</v>
      </c>
      <c r="AT263" s="24">
        <v>1.9929200000000001E-2</v>
      </c>
      <c r="AU263" s="24">
        <v>2.1076600000000001E-2</v>
      </c>
      <c r="AV263" s="24">
        <v>2.4438000000000001E-2</v>
      </c>
      <c r="AW263" s="24">
        <v>1.4232099999999999E-2</v>
      </c>
      <c r="AX263" s="24">
        <v>-2.4467E-3</v>
      </c>
      <c r="AY263" s="24">
        <v>-2.1597700000000001E-2</v>
      </c>
      <c r="AZ263" s="24">
        <v>-3.12167E-2</v>
      </c>
      <c r="BA263" s="24">
        <v>-3.8257699999999999E-2</v>
      </c>
      <c r="BB263" s="24">
        <v>-4.4367799999999999E-2</v>
      </c>
      <c r="BC263" s="24">
        <v>-4.2025899999999998E-2</v>
      </c>
      <c r="BD263" s="24">
        <v>-4.48992E-2</v>
      </c>
      <c r="BE263" s="24">
        <v>-4.5551500000000002E-2</v>
      </c>
      <c r="BF263" s="24">
        <v>-4.0766799999999999E-2</v>
      </c>
      <c r="BG263" s="24">
        <v>-2.8617799999999999E-2</v>
      </c>
      <c r="BH263" s="24">
        <v>-2.4244499999999999E-2</v>
      </c>
      <c r="BI263" s="24">
        <v>-1.043E-2</v>
      </c>
      <c r="BJ263" s="24">
        <v>1.18618E-2</v>
      </c>
      <c r="BK263" s="24">
        <v>4.9534999999999996E-3</v>
      </c>
      <c r="BL263" s="24">
        <v>1.8749499999999999E-2</v>
      </c>
      <c r="BM263" s="24">
        <v>2.06194E-2</v>
      </c>
      <c r="BN263" s="24">
        <v>2.0540200000000002E-2</v>
      </c>
      <c r="BO263" s="24">
        <v>2.1194999999999999E-2</v>
      </c>
      <c r="BP263" s="24">
        <v>2.4792999999999999E-2</v>
      </c>
      <c r="BQ263" s="24">
        <v>2.2381100000000001E-2</v>
      </c>
      <c r="BR263" s="24">
        <v>2.7513699999999999E-2</v>
      </c>
      <c r="BS263" s="24">
        <v>2.8985299999999999E-2</v>
      </c>
      <c r="BT263" s="24">
        <v>3.2125099999999997E-2</v>
      </c>
      <c r="BU263" s="24">
        <v>2.2591199999999999E-2</v>
      </c>
      <c r="BV263" s="24">
        <v>6.8986000000000004E-3</v>
      </c>
      <c r="BW263" s="24">
        <v>-1.1745500000000001E-2</v>
      </c>
      <c r="BX263" s="24">
        <v>-2.1616799999999999E-2</v>
      </c>
      <c r="BY263" s="24">
        <v>-2.8708899999999999E-2</v>
      </c>
      <c r="BZ263" s="24">
        <v>-3.4561599999999998E-2</v>
      </c>
      <c r="CA263" s="24">
        <v>-3.4641100000000001E-2</v>
      </c>
      <c r="CB263" s="24">
        <v>-3.7409499999999998E-2</v>
      </c>
      <c r="CC263" s="24">
        <v>-3.82954E-2</v>
      </c>
      <c r="CD263" s="24">
        <v>-3.3852899999999998E-2</v>
      </c>
      <c r="CE263" s="24">
        <v>-2.21979E-2</v>
      </c>
      <c r="CF263" s="24">
        <v>-1.7762199999999999E-2</v>
      </c>
      <c r="CG263" s="24">
        <v>-4.6316999999999999E-3</v>
      </c>
      <c r="CH263" s="24">
        <v>1.7367899999999999E-2</v>
      </c>
      <c r="CI263" s="24">
        <v>1.0316799999999999E-2</v>
      </c>
      <c r="CJ263" s="24">
        <v>2.4413399999999998E-2</v>
      </c>
      <c r="CK263" s="24">
        <v>2.6220199999999999E-2</v>
      </c>
      <c r="CL263" s="24">
        <v>2.5866699999999999E-2</v>
      </c>
      <c r="CM263" s="24">
        <v>2.6520800000000001E-2</v>
      </c>
      <c r="CN263" s="24">
        <v>3.0017499999999999E-2</v>
      </c>
      <c r="CO263" s="24">
        <v>2.7638200000000002E-2</v>
      </c>
      <c r="CP263" s="24">
        <v>3.2766700000000003E-2</v>
      </c>
      <c r="CQ263" s="24">
        <v>3.4462800000000002E-2</v>
      </c>
      <c r="CR263" s="24">
        <v>3.7449200000000002E-2</v>
      </c>
      <c r="CS263" s="24">
        <v>2.8380800000000001E-2</v>
      </c>
      <c r="CT263" s="24">
        <v>1.33711E-2</v>
      </c>
      <c r="CU263" s="24">
        <v>-4.9218999999999999E-3</v>
      </c>
      <c r="CV263" s="24">
        <v>-1.4968E-2</v>
      </c>
      <c r="CW263" s="24">
        <v>-2.2095400000000001E-2</v>
      </c>
      <c r="CX263" s="24">
        <v>-2.77699E-2</v>
      </c>
      <c r="CY263" s="24">
        <v>-2.7256300000000001E-2</v>
      </c>
      <c r="CZ263" s="24">
        <v>-2.9919899999999999E-2</v>
      </c>
      <c r="DA263" s="24">
        <v>-3.1039299999999999E-2</v>
      </c>
      <c r="DB263" s="24">
        <v>-2.6939000000000001E-2</v>
      </c>
      <c r="DC263" s="24">
        <v>-1.5778E-2</v>
      </c>
      <c r="DD263" s="24">
        <v>-1.128E-2</v>
      </c>
      <c r="DE263" s="24">
        <v>1.1666000000000001E-3</v>
      </c>
      <c r="DF263" s="24">
        <v>2.2873899999999999E-2</v>
      </c>
      <c r="DG263" s="24">
        <v>1.5679999999999999E-2</v>
      </c>
      <c r="DH263" s="24">
        <v>3.0077300000000001E-2</v>
      </c>
      <c r="DI263" s="24">
        <v>3.1820899999999999E-2</v>
      </c>
      <c r="DJ263" s="24">
        <v>3.1193200000000001E-2</v>
      </c>
      <c r="DK263" s="24">
        <v>3.1846600000000003E-2</v>
      </c>
      <c r="DL263" s="24">
        <v>3.5242000000000002E-2</v>
      </c>
      <c r="DM263" s="24">
        <v>3.2895300000000002E-2</v>
      </c>
      <c r="DN263" s="24">
        <v>3.8019699999999997E-2</v>
      </c>
      <c r="DO263" s="24">
        <v>3.9940299999999998E-2</v>
      </c>
      <c r="DP263" s="24">
        <v>4.27733E-2</v>
      </c>
      <c r="DQ263" s="24">
        <v>3.4170300000000001E-2</v>
      </c>
      <c r="DR263" s="24">
        <v>1.9843599999999999E-2</v>
      </c>
      <c r="DS263" s="24">
        <v>1.9017000000000001E-3</v>
      </c>
      <c r="DT263" s="24">
        <v>-8.3192000000000006E-3</v>
      </c>
      <c r="DU263" s="24">
        <v>-1.54819E-2</v>
      </c>
      <c r="DV263" s="24">
        <v>-2.0978199999999999E-2</v>
      </c>
      <c r="DW263" s="24">
        <v>-1.6593799999999999E-2</v>
      </c>
      <c r="DX263" s="24">
        <v>-1.9106000000000001E-2</v>
      </c>
      <c r="DY263" s="24">
        <v>-2.05626E-2</v>
      </c>
      <c r="DZ263" s="24">
        <v>-1.69564E-2</v>
      </c>
      <c r="EA263" s="24">
        <v>-6.5088000000000003E-3</v>
      </c>
      <c r="EB263" s="24">
        <v>-1.9207E-3</v>
      </c>
      <c r="EC263" s="24">
        <v>9.5385000000000001E-3</v>
      </c>
      <c r="ED263" s="24">
        <v>3.0823799999999998E-2</v>
      </c>
      <c r="EE263" s="24">
        <v>2.3423699999999999E-2</v>
      </c>
      <c r="EF263" s="24">
        <v>3.82551E-2</v>
      </c>
      <c r="EG263" s="24">
        <v>3.9907499999999999E-2</v>
      </c>
      <c r="EH263" s="24">
        <v>3.88837E-2</v>
      </c>
      <c r="EI263" s="24">
        <v>3.9536200000000001E-2</v>
      </c>
      <c r="EJ263" s="24">
        <v>4.2785299999999998E-2</v>
      </c>
      <c r="EK263" s="24">
        <v>4.0485699999999999E-2</v>
      </c>
      <c r="EL263" s="24">
        <v>4.5604199999999998E-2</v>
      </c>
      <c r="EM263" s="24">
        <v>4.7849000000000003E-2</v>
      </c>
      <c r="EN263" s="24">
        <v>5.0460400000000002E-2</v>
      </c>
      <c r="EO263" s="24">
        <v>4.2529499999999998E-2</v>
      </c>
      <c r="EP263" s="24">
        <v>2.91889E-2</v>
      </c>
      <c r="EQ263" s="24">
        <v>1.1753899999999999E-2</v>
      </c>
      <c r="ER263" s="24">
        <v>1.2807000000000001E-3</v>
      </c>
      <c r="ES263" s="24">
        <v>-5.9329999999999999E-3</v>
      </c>
      <c r="ET263" s="24">
        <v>-1.1172E-2</v>
      </c>
      <c r="EU263" s="24">
        <v>55.187330000000003</v>
      </c>
      <c r="EV263" s="24">
        <v>54.314219999999999</v>
      </c>
      <c r="EW263" s="24">
        <v>53.463270000000001</v>
      </c>
      <c r="EX263" s="24">
        <v>53.027470000000001</v>
      </c>
      <c r="EY263" s="24">
        <v>52.346229999999998</v>
      </c>
      <c r="EZ263" s="24">
        <v>51.890749999999997</v>
      </c>
      <c r="FA263" s="24">
        <v>51.474240000000002</v>
      </c>
      <c r="FB263" s="24">
        <v>51.799010000000003</v>
      </c>
      <c r="FC263" s="24">
        <v>55.939019999999999</v>
      </c>
      <c r="FD263" s="24">
        <v>60.671750000000003</v>
      </c>
      <c r="FE263" s="24">
        <v>65.035210000000006</v>
      </c>
      <c r="FF263" s="24">
        <v>68.281229999999994</v>
      </c>
      <c r="FG263" s="24">
        <v>70.046449999999993</v>
      </c>
      <c r="FH263" s="24">
        <v>70.752170000000007</v>
      </c>
      <c r="FI263" s="24">
        <v>70.680059999999997</v>
      </c>
      <c r="FJ263" s="24">
        <v>69.936689999999999</v>
      </c>
      <c r="FK263" s="24">
        <v>68.904960000000003</v>
      </c>
      <c r="FL263" s="24">
        <v>67.346080000000001</v>
      </c>
      <c r="FM263" s="24">
        <v>64.919460000000001</v>
      </c>
      <c r="FN263" s="24">
        <v>62.024929999999998</v>
      </c>
      <c r="FO263" s="24">
        <v>59.749839999999999</v>
      </c>
      <c r="FP263" s="24">
        <v>58.418480000000002</v>
      </c>
      <c r="FQ263" s="24">
        <v>57.246560000000002</v>
      </c>
      <c r="FR263" s="24">
        <v>56.328400000000002</v>
      </c>
      <c r="FS263" s="24">
        <v>0.18858739999999999</v>
      </c>
      <c r="FT263" s="24">
        <v>7.5429E-3</v>
      </c>
      <c r="FU263" s="24">
        <v>9.3968000000000003E-3</v>
      </c>
    </row>
    <row r="264" spans="1:177" x14ac:dyDescent="0.2">
      <c r="A264" s="14" t="s">
        <v>228</v>
      </c>
      <c r="B264" s="14" t="s">
        <v>199</v>
      </c>
      <c r="C264" s="14" t="s">
        <v>225</v>
      </c>
      <c r="D264" s="36" t="s">
        <v>243</v>
      </c>
      <c r="E264" s="25" t="s">
        <v>220</v>
      </c>
      <c r="F264" s="25">
        <v>2168</v>
      </c>
      <c r="G264" s="24">
        <v>0.56609509999999996</v>
      </c>
      <c r="H264" s="24">
        <v>0.5082854</v>
      </c>
      <c r="I264" s="24">
        <v>0.47505770000000003</v>
      </c>
      <c r="J264" s="24">
        <v>0.45861960000000002</v>
      </c>
      <c r="K264" s="24">
        <v>0.4565324</v>
      </c>
      <c r="L264" s="24">
        <v>0.50241499999999994</v>
      </c>
      <c r="M264" s="24">
        <v>0.58702620000000005</v>
      </c>
      <c r="N264" s="24">
        <v>0.63513450000000005</v>
      </c>
      <c r="O264" s="24">
        <v>0.60810909999999996</v>
      </c>
      <c r="P264" s="24">
        <v>0.60022940000000002</v>
      </c>
      <c r="Q264" s="24">
        <v>0.59504590000000002</v>
      </c>
      <c r="R264" s="24">
        <v>0.58792599999999995</v>
      </c>
      <c r="S264" s="24">
        <v>0.58660319999999999</v>
      </c>
      <c r="T264" s="24">
        <v>0.58558600000000005</v>
      </c>
      <c r="U264" s="24">
        <v>0.5792754</v>
      </c>
      <c r="V264" s="24">
        <v>0.59200299999999995</v>
      </c>
      <c r="W264" s="24">
        <v>0.61488120000000002</v>
      </c>
      <c r="X264" s="24">
        <v>0.68951910000000005</v>
      </c>
      <c r="Y264" s="24">
        <v>0.81402269999999999</v>
      </c>
      <c r="Z264" s="24">
        <v>0.91687819999999998</v>
      </c>
      <c r="AA264" s="24">
        <v>0.91670929999999995</v>
      </c>
      <c r="AB264" s="24">
        <v>0.8543364</v>
      </c>
      <c r="AC264" s="24">
        <v>0.7525773</v>
      </c>
      <c r="AD264" s="24">
        <v>0.64199450000000002</v>
      </c>
      <c r="AE264" s="24">
        <v>-8.8147500000000004E-2</v>
      </c>
      <c r="AF264" s="24">
        <v>-9.4009400000000007E-2</v>
      </c>
      <c r="AG264" s="24">
        <v>-9.3784500000000007E-2</v>
      </c>
      <c r="AH264" s="24">
        <v>-8.1330799999999995E-2</v>
      </c>
      <c r="AI264" s="24">
        <v>-6.01982E-2</v>
      </c>
      <c r="AJ264" s="24">
        <v>-4.6289200000000003E-2</v>
      </c>
      <c r="AK264" s="24">
        <v>-3.9084300000000002E-2</v>
      </c>
      <c r="AL264" s="24">
        <v>-1.5548899999999999E-2</v>
      </c>
      <c r="AM264" s="24">
        <v>-2.1455800000000001E-2</v>
      </c>
      <c r="AN264" s="24">
        <v>-2.7772999999999999E-3</v>
      </c>
      <c r="AO264" s="24">
        <v>7.3861999999999999E-3</v>
      </c>
      <c r="AP264" s="24">
        <v>1.10378E-2</v>
      </c>
      <c r="AQ264" s="24">
        <v>1.7055600000000001E-2</v>
      </c>
      <c r="AR264" s="24">
        <v>2.4270300000000002E-2</v>
      </c>
      <c r="AS264" s="24">
        <v>2.0226000000000001E-2</v>
      </c>
      <c r="AT264" s="24">
        <v>2.1683299999999999E-2</v>
      </c>
      <c r="AU264" s="24">
        <v>1.9102299999999999E-2</v>
      </c>
      <c r="AV264" s="24">
        <v>2.03628E-2</v>
      </c>
      <c r="AW264" s="24">
        <v>4.8219999999999999E-3</v>
      </c>
      <c r="AX264" s="24">
        <v>-7.8841999999999992E-3</v>
      </c>
      <c r="AY264" s="24">
        <v>-3.9556500000000001E-2</v>
      </c>
      <c r="AZ264" s="24">
        <v>-5.56619E-2</v>
      </c>
      <c r="BA264" s="24">
        <v>-6.1559200000000001E-2</v>
      </c>
      <c r="BB264" s="24">
        <v>-6.3341599999999998E-2</v>
      </c>
      <c r="BC264" s="24">
        <v>-7.1998699999999999E-2</v>
      </c>
      <c r="BD264" s="24">
        <v>-7.7700500000000006E-2</v>
      </c>
      <c r="BE264" s="24">
        <v>-7.8139E-2</v>
      </c>
      <c r="BF264" s="24">
        <v>-6.6499799999999998E-2</v>
      </c>
      <c r="BG264" s="24">
        <v>-4.72676E-2</v>
      </c>
      <c r="BH264" s="24">
        <v>-3.3783199999999999E-2</v>
      </c>
      <c r="BI264" s="24">
        <v>-2.8152300000000002E-2</v>
      </c>
      <c r="BJ264" s="24">
        <v>-5.1637000000000002E-3</v>
      </c>
      <c r="BK264" s="24">
        <v>-1.1163899999999999E-2</v>
      </c>
      <c r="BL264" s="24">
        <v>8.3386999999999992E-3</v>
      </c>
      <c r="BM264" s="24">
        <v>1.8321E-2</v>
      </c>
      <c r="BN264" s="24">
        <v>2.1212499999999999E-2</v>
      </c>
      <c r="BO264" s="24">
        <v>2.7509700000000002E-2</v>
      </c>
      <c r="BP264" s="24">
        <v>3.4861099999999999E-2</v>
      </c>
      <c r="BQ264" s="24">
        <v>3.1025299999999999E-2</v>
      </c>
      <c r="BR264" s="24">
        <v>3.2210200000000001E-2</v>
      </c>
      <c r="BS264" s="24">
        <v>2.94641E-2</v>
      </c>
      <c r="BT264" s="24">
        <v>3.05285E-2</v>
      </c>
      <c r="BU264" s="24">
        <v>1.6279600000000002E-2</v>
      </c>
      <c r="BV264" s="24">
        <v>5.0515999999999998E-3</v>
      </c>
      <c r="BW264" s="24">
        <v>-2.55348E-2</v>
      </c>
      <c r="BX264" s="24">
        <v>-4.1796699999999999E-2</v>
      </c>
      <c r="BY264" s="24">
        <v>-4.7770199999999999E-2</v>
      </c>
      <c r="BZ264" s="24">
        <v>-4.9081899999999998E-2</v>
      </c>
      <c r="CA264" s="24">
        <v>-6.0814100000000003E-2</v>
      </c>
      <c r="CB264" s="24">
        <v>-6.6405000000000006E-2</v>
      </c>
      <c r="CC264" s="24">
        <v>-6.7303000000000002E-2</v>
      </c>
      <c r="CD264" s="24">
        <v>-5.6227800000000001E-2</v>
      </c>
      <c r="CE264" s="24">
        <v>-3.8311900000000003E-2</v>
      </c>
      <c r="CF264" s="24">
        <v>-2.5121600000000001E-2</v>
      </c>
      <c r="CG264" s="24">
        <v>-2.0580899999999999E-2</v>
      </c>
      <c r="CH264" s="24">
        <v>2.029E-3</v>
      </c>
      <c r="CI264" s="24">
        <v>-4.0358E-3</v>
      </c>
      <c r="CJ264" s="24">
        <v>1.6037599999999999E-2</v>
      </c>
      <c r="CK264" s="24">
        <v>2.5894400000000001E-2</v>
      </c>
      <c r="CL264" s="24">
        <v>2.82595E-2</v>
      </c>
      <c r="CM264" s="24">
        <v>3.4750200000000002E-2</v>
      </c>
      <c r="CN264" s="24">
        <v>4.2196200000000003E-2</v>
      </c>
      <c r="CO264" s="24">
        <v>3.8504900000000002E-2</v>
      </c>
      <c r="CP264" s="24">
        <v>3.9501099999999997E-2</v>
      </c>
      <c r="CQ264" s="24">
        <v>3.6640600000000002E-2</v>
      </c>
      <c r="CR264" s="24">
        <v>3.7569199999999997E-2</v>
      </c>
      <c r="CS264" s="24">
        <v>2.4215E-2</v>
      </c>
      <c r="CT264" s="24">
        <v>1.40109E-2</v>
      </c>
      <c r="CU264" s="24">
        <v>-1.5823400000000001E-2</v>
      </c>
      <c r="CV264" s="24">
        <v>-3.2193699999999999E-2</v>
      </c>
      <c r="CW264" s="24">
        <v>-3.8219999999999997E-2</v>
      </c>
      <c r="CX264" s="24">
        <v>-3.9205799999999999E-2</v>
      </c>
      <c r="CY264" s="24">
        <v>-4.9629399999999997E-2</v>
      </c>
      <c r="CZ264" s="24">
        <v>-5.5109499999999999E-2</v>
      </c>
      <c r="DA264" s="24">
        <v>-5.64669E-2</v>
      </c>
      <c r="DB264" s="24">
        <v>-4.5955900000000001E-2</v>
      </c>
      <c r="DC264" s="24">
        <v>-2.9356199999999999E-2</v>
      </c>
      <c r="DD264" s="24">
        <v>-1.6460099999999998E-2</v>
      </c>
      <c r="DE264" s="24">
        <v>-1.30095E-2</v>
      </c>
      <c r="DF264" s="24">
        <v>9.2218000000000005E-3</v>
      </c>
      <c r="DG264" s="24">
        <v>3.0923000000000001E-3</v>
      </c>
      <c r="DH264" s="24">
        <v>2.3736500000000001E-2</v>
      </c>
      <c r="DI264" s="24">
        <v>3.3467799999999999E-2</v>
      </c>
      <c r="DJ264" s="24">
        <v>3.5306499999999998E-2</v>
      </c>
      <c r="DK264" s="24">
        <v>4.1990699999999999E-2</v>
      </c>
      <c r="DL264" s="24">
        <v>4.95313E-2</v>
      </c>
      <c r="DM264" s="24">
        <v>4.5984499999999998E-2</v>
      </c>
      <c r="DN264" s="24">
        <v>4.6792100000000003E-2</v>
      </c>
      <c r="DO264" s="24">
        <v>4.3817099999999998E-2</v>
      </c>
      <c r="DP264" s="24">
        <v>4.4609900000000001E-2</v>
      </c>
      <c r="DQ264" s="24">
        <v>3.2150499999999999E-2</v>
      </c>
      <c r="DR264" s="24">
        <v>2.29702E-2</v>
      </c>
      <c r="DS264" s="24">
        <v>-6.1120999999999997E-3</v>
      </c>
      <c r="DT264" s="24">
        <v>-2.2590699999999998E-2</v>
      </c>
      <c r="DU264" s="24">
        <v>-2.8669799999999999E-2</v>
      </c>
      <c r="DV264" s="24">
        <v>-2.9329600000000001E-2</v>
      </c>
      <c r="DW264" s="24">
        <v>-3.3480599999999999E-2</v>
      </c>
      <c r="DX264" s="24">
        <v>-3.8800599999999998E-2</v>
      </c>
      <c r="DY264" s="24">
        <v>-4.0821400000000001E-2</v>
      </c>
      <c r="DZ264" s="24">
        <v>-3.11249E-2</v>
      </c>
      <c r="EA264" s="24">
        <v>-1.6425599999999999E-2</v>
      </c>
      <c r="EB264" s="24">
        <v>-3.9541000000000003E-3</v>
      </c>
      <c r="EC264" s="24">
        <v>-2.0776000000000002E-3</v>
      </c>
      <c r="ED264" s="24">
        <v>1.9606999999999999E-2</v>
      </c>
      <c r="EE264" s="24">
        <v>1.3384200000000001E-2</v>
      </c>
      <c r="EF264" s="24">
        <v>3.4852399999999999E-2</v>
      </c>
      <c r="EG264" s="24">
        <v>4.44026E-2</v>
      </c>
      <c r="EH264" s="24">
        <v>4.5481199999999999E-2</v>
      </c>
      <c r="EI264" s="24">
        <v>5.24448E-2</v>
      </c>
      <c r="EJ264" s="24">
        <v>6.0122000000000002E-2</v>
      </c>
      <c r="EK264" s="24">
        <v>5.6783899999999998E-2</v>
      </c>
      <c r="EL264" s="24">
        <v>5.7319000000000002E-2</v>
      </c>
      <c r="EM264" s="24">
        <v>5.4178900000000002E-2</v>
      </c>
      <c r="EN264" s="24">
        <v>5.4775600000000001E-2</v>
      </c>
      <c r="EO264" s="24">
        <v>4.3608000000000001E-2</v>
      </c>
      <c r="EP264" s="24">
        <v>3.5906E-2</v>
      </c>
      <c r="EQ264" s="24">
        <v>7.9095999999999993E-3</v>
      </c>
      <c r="ER264" s="24">
        <v>-8.7253999999999995E-3</v>
      </c>
      <c r="ES264" s="24">
        <v>-1.48808E-2</v>
      </c>
      <c r="ET264" s="24">
        <v>-1.507E-2</v>
      </c>
      <c r="EU264" s="24">
        <v>56.136629999999997</v>
      </c>
      <c r="EV264" s="24">
        <v>55.408340000000003</v>
      </c>
      <c r="EW264" s="24">
        <v>54.670380000000002</v>
      </c>
      <c r="EX264" s="24">
        <v>54.300669999999997</v>
      </c>
      <c r="EY264" s="24">
        <v>53.726109999999998</v>
      </c>
      <c r="EZ264" s="24">
        <v>53.2729</v>
      </c>
      <c r="FA264" s="24">
        <v>52.924300000000002</v>
      </c>
      <c r="FB264" s="24">
        <v>53.359259999999999</v>
      </c>
      <c r="FC264" s="24">
        <v>57.351979999999998</v>
      </c>
      <c r="FD264" s="24">
        <v>61.673079999999999</v>
      </c>
      <c r="FE264" s="24">
        <v>65.507230000000007</v>
      </c>
      <c r="FF264" s="24">
        <v>68.35651</v>
      </c>
      <c r="FG264" s="24">
        <v>69.597269999999995</v>
      </c>
      <c r="FH264" s="24">
        <v>70.158990000000003</v>
      </c>
      <c r="FI264" s="24">
        <v>69.906729999999996</v>
      </c>
      <c r="FJ264" s="24">
        <v>69.142560000000003</v>
      </c>
      <c r="FK264" s="24">
        <v>68.233750000000001</v>
      </c>
      <c r="FL264" s="24">
        <v>66.976759999999999</v>
      </c>
      <c r="FM264" s="24">
        <v>64.67474</v>
      </c>
      <c r="FN264" s="24">
        <v>62.238219999999998</v>
      </c>
      <c r="FO264" s="24">
        <v>60.255899999999997</v>
      </c>
      <c r="FP264" s="24">
        <v>59.140479999999997</v>
      </c>
      <c r="FQ264" s="24">
        <v>58.215969999999999</v>
      </c>
      <c r="FR264" s="24">
        <v>57.319180000000003</v>
      </c>
      <c r="FS264" s="24">
        <v>0.25548359999999998</v>
      </c>
      <c r="FT264" s="24">
        <v>9.9512000000000003E-3</v>
      </c>
      <c r="FU264" s="24">
        <v>1.2859499999999999E-2</v>
      </c>
    </row>
    <row r="265" spans="1:177" x14ac:dyDescent="0.2">
      <c r="A265" s="14" t="s">
        <v>228</v>
      </c>
      <c r="B265" s="14" t="s">
        <v>199</v>
      </c>
      <c r="C265" s="14" t="s">
        <v>225</v>
      </c>
      <c r="D265" s="36" t="s">
        <v>243</v>
      </c>
      <c r="E265" s="25" t="s">
        <v>221</v>
      </c>
      <c r="F265" s="25">
        <v>1575</v>
      </c>
      <c r="G265" s="24">
        <v>0.59175639999999996</v>
      </c>
      <c r="H265" s="24">
        <v>0.54136220000000002</v>
      </c>
      <c r="I265" s="24">
        <v>0.51306339999999995</v>
      </c>
      <c r="J265" s="24">
        <v>0.50164180000000003</v>
      </c>
      <c r="K265" s="24">
        <v>0.52581820000000001</v>
      </c>
      <c r="L265" s="24">
        <v>0.58891179999999999</v>
      </c>
      <c r="M265" s="24">
        <v>0.70150489999999999</v>
      </c>
      <c r="N265" s="24">
        <v>0.70732819999999996</v>
      </c>
      <c r="O265" s="24">
        <v>0.64498730000000004</v>
      </c>
      <c r="P265" s="24">
        <v>0.62323899999999999</v>
      </c>
      <c r="Q265" s="24">
        <v>0.59911400000000004</v>
      </c>
      <c r="R265" s="24">
        <v>0.59259899999999999</v>
      </c>
      <c r="S265" s="24">
        <v>0.58371170000000006</v>
      </c>
      <c r="T265" s="24">
        <v>0.58081660000000002</v>
      </c>
      <c r="U265" s="24">
        <v>0.58430709999999997</v>
      </c>
      <c r="V265" s="24">
        <v>0.6121936</v>
      </c>
      <c r="W265" s="24">
        <v>0.66526870000000005</v>
      </c>
      <c r="X265" s="24">
        <v>0.74879589999999996</v>
      </c>
      <c r="Y265" s="24">
        <v>0.8719036</v>
      </c>
      <c r="Z265" s="24">
        <v>0.95259269999999996</v>
      </c>
      <c r="AA265" s="24">
        <v>0.96432890000000004</v>
      </c>
      <c r="AB265" s="24">
        <v>0.89033300000000004</v>
      </c>
      <c r="AC265" s="24">
        <v>0.77705000000000002</v>
      </c>
      <c r="AD265" s="24">
        <v>0.65467039999999999</v>
      </c>
      <c r="AE265" s="24">
        <v>-1.8415299999999999E-2</v>
      </c>
      <c r="AF265" s="24">
        <v>-1.7900200000000002E-2</v>
      </c>
      <c r="AG265" s="24">
        <v>-1.8797700000000001E-2</v>
      </c>
      <c r="AH265" s="24">
        <v>-2.2944099999999999E-2</v>
      </c>
      <c r="AI265" s="24">
        <v>-2.1566700000000001E-2</v>
      </c>
      <c r="AJ265" s="24">
        <v>-3.1280700000000002E-2</v>
      </c>
      <c r="AK265" s="24">
        <v>-4.3219E-3</v>
      </c>
      <c r="AL265" s="24">
        <v>1.7911400000000001E-2</v>
      </c>
      <c r="AM265" s="24">
        <v>1.0694800000000001E-2</v>
      </c>
      <c r="AN265" s="24">
        <v>1.61555E-2</v>
      </c>
      <c r="AO265" s="24">
        <v>6.7299999999999999E-3</v>
      </c>
      <c r="AP265" s="24">
        <v>3.009E-3</v>
      </c>
      <c r="AQ265" s="24">
        <v>-3.7139E-3</v>
      </c>
      <c r="AR265" s="24">
        <v>-4.1650999999999997E-3</v>
      </c>
      <c r="AS265" s="24">
        <v>-4.1215000000000002E-3</v>
      </c>
      <c r="AT265" s="24">
        <v>5.9427000000000004E-3</v>
      </c>
      <c r="AU265" s="24">
        <v>1.1185199999999999E-2</v>
      </c>
      <c r="AV265" s="24">
        <v>1.7659899999999999E-2</v>
      </c>
      <c r="AW265" s="24">
        <v>1.40129E-2</v>
      </c>
      <c r="AX265" s="24">
        <v>-9.7272000000000001E-3</v>
      </c>
      <c r="AY265" s="24">
        <v>-1.1759E-2</v>
      </c>
      <c r="AZ265" s="24">
        <v>-1.1680599999999999E-2</v>
      </c>
      <c r="BA265" s="24">
        <v>-2.0334399999999999E-2</v>
      </c>
      <c r="BB265" s="24">
        <v>-3.28571E-2</v>
      </c>
      <c r="BC265" s="24">
        <v>-6.3596E-3</v>
      </c>
      <c r="BD265" s="24">
        <v>-5.5240000000000003E-3</v>
      </c>
      <c r="BE265" s="24">
        <v>-6.4269000000000001E-3</v>
      </c>
      <c r="BF265" s="24">
        <v>-1.0943700000000001E-2</v>
      </c>
      <c r="BG265" s="24">
        <v>-8.6055999999999997E-3</v>
      </c>
      <c r="BH265" s="24">
        <v>-1.7187000000000001E-2</v>
      </c>
      <c r="BI265" s="24">
        <v>8.7077999999999999E-3</v>
      </c>
      <c r="BJ265" s="24">
        <v>3.0266399999999999E-2</v>
      </c>
      <c r="BK265" s="24">
        <v>2.2435299999999998E-2</v>
      </c>
      <c r="BL265" s="24">
        <v>2.81333E-2</v>
      </c>
      <c r="BM265" s="24">
        <v>1.86722E-2</v>
      </c>
      <c r="BN265" s="24">
        <v>1.47403E-2</v>
      </c>
      <c r="BO265" s="24">
        <v>7.5173999999999996E-3</v>
      </c>
      <c r="BP265" s="24">
        <v>6.2072999999999998E-3</v>
      </c>
      <c r="BQ265" s="24">
        <v>6.0103999999999999E-3</v>
      </c>
      <c r="BR265" s="24">
        <v>1.65959E-2</v>
      </c>
      <c r="BS265" s="24">
        <v>2.3414299999999999E-2</v>
      </c>
      <c r="BT265" s="24">
        <v>2.9413399999999999E-2</v>
      </c>
      <c r="BU265" s="24">
        <v>2.60862E-2</v>
      </c>
      <c r="BV265" s="24">
        <v>3.5297000000000002E-3</v>
      </c>
      <c r="BW265" s="24">
        <v>1.4679999999999999E-3</v>
      </c>
      <c r="BX265" s="24">
        <v>7.6900000000000004E-4</v>
      </c>
      <c r="BY265" s="24">
        <v>-7.9395999999999998E-3</v>
      </c>
      <c r="BZ265" s="24">
        <v>-2.0338100000000001E-2</v>
      </c>
      <c r="CA265" s="24">
        <v>1.9902000000000001E-3</v>
      </c>
      <c r="CB265" s="24">
        <v>3.0477E-3</v>
      </c>
      <c r="CC265" s="24">
        <v>2.1410999999999999E-3</v>
      </c>
      <c r="CD265" s="24">
        <v>-2.6321999999999999E-3</v>
      </c>
      <c r="CE265" s="24">
        <v>3.7120000000000002E-4</v>
      </c>
      <c r="CF265" s="24">
        <v>-7.4257999999999998E-3</v>
      </c>
      <c r="CG265" s="24">
        <v>1.7732100000000001E-2</v>
      </c>
      <c r="CH265" s="24">
        <v>3.8823499999999997E-2</v>
      </c>
      <c r="CI265" s="24">
        <v>3.0566800000000002E-2</v>
      </c>
      <c r="CJ265" s="24">
        <v>3.6429099999999999E-2</v>
      </c>
      <c r="CK265" s="24">
        <v>2.69433E-2</v>
      </c>
      <c r="CL265" s="24">
        <v>2.2865199999999999E-2</v>
      </c>
      <c r="CM265" s="24">
        <v>1.52961E-2</v>
      </c>
      <c r="CN265" s="24">
        <v>1.3391200000000001E-2</v>
      </c>
      <c r="CO265" s="24">
        <v>1.30276E-2</v>
      </c>
      <c r="CP265" s="24">
        <v>2.39744E-2</v>
      </c>
      <c r="CQ265" s="24">
        <v>3.1884099999999999E-2</v>
      </c>
      <c r="CR265" s="24">
        <v>3.7553900000000001E-2</v>
      </c>
      <c r="CS265" s="24">
        <v>3.4448199999999998E-2</v>
      </c>
      <c r="CT265" s="24">
        <v>1.2711399999999999E-2</v>
      </c>
      <c r="CU265" s="24">
        <v>1.06289E-2</v>
      </c>
      <c r="CV265" s="24">
        <v>9.3915999999999999E-3</v>
      </c>
      <c r="CW265" s="24">
        <v>6.4490000000000001E-4</v>
      </c>
      <c r="CX265" s="24">
        <v>-1.16676E-2</v>
      </c>
      <c r="CY265" s="24">
        <v>1.034E-2</v>
      </c>
      <c r="CZ265" s="24">
        <v>1.16194E-2</v>
      </c>
      <c r="DA265" s="24">
        <v>1.0709099999999999E-2</v>
      </c>
      <c r="DB265" s="24">
        <v>5.6793E-3</v>
      </c>
      <c r="DC265" s="24">
        <v>9.3480000000000004E-3</v>
      </c>
      <c r="DD265" s="24">
        <v>2.3354999999999999E-3</v>
      </c>
      <c r="DE265" s="24">
        <v>2.67564E-2</v>
      </c>
      <c r="DF265" s="24">
        <v>4.7380499999999999E-2</v>
      </c>
      <c r="DG265" s="24">
        <v>3.8698200000000002E-2</v>
      </c>
      <c r="DH265" s="24">
        <v>4.4724899999999998E-2</v>
      </c>
      <c r="DI265" s="24">
        <v>3.5214299999999997E-2</v>
      </c>
      <c r="DJ265" s="24">
        <v>3.0990199999999999E-2</v>
      </c>
      <c r="DK265" s="24">
        <v>2.3074899999999999E-2</v>
      </c>
      <c r="DL265" s="24">
        <v>2.0575E-2</v>
      </c>
      <c r="DM265" s="24">
        <v>2.0044900000000001E-2</v>
      </c>
      <c r="DN265" s="24">
        <v>3.13528E-2</v>
      </c>
      <c r="DO265" s="24">
        <v>4.0354000000000001E-2</v>
      </c>
      <c r="DP265" s="24">
        <v>4.5694400000000003E-2</v>
      </c>
      <c r="DQ265" s="24">
        <v>4.2810099999999997E-2</v>
      </c>
      <c r="DR265" s="24">
        <v>2.1892999999999999E-2</v>
      </c>
      <c r="DS265" s="24">
        <v>1.9789899999999999E-2</v>
      </c>
      <c r="DT265" s="24">
        <v>1.8014200000000001E-2</v>
      </c>
      <c r="DU265" s="24">
        <v>9.2294999999999999E-3</v>
      </c>
      <c r="DV265" s="24">
        <v>-2.9970000000000001E-3</v>
      </c>
      <c r="DW265" s="24">
        <v>2.23958E-2</v>
      </c>
      <c r="DX265" s="24">
        <v>2.3995499999999999E-2</v>
      </c>
      <c r="DY265" s="24">
        <v>2.3079800000000001E-2</v>
      </c>
      <c r="DZ265" s="24">
        <v>1.76797E-2</v>
      </c>
      <c r="EA265" s="24">
        <v>2.2308999999999999E-2</v>
      </c>
      <c r="EB265" s="24">
        <v>1.6429200000000001E-2</v>
      </c>
      <c r="EC265" s="24">
        <v>3.9786099999999998E-2</v>
      </c>
      <c r="ED265" s="24">
        <v>5.97356E-2</v>
      </c>
      <c r="EE265" s="24">
        <v>5.0438700000000003E-2</v>
      </c>
      <c r="EF265" s="24">
        <v>5.6702700000000002E-2</v>
      </c>
      <c r="EG265" s="24">
        <v>4.7156499999999997E-2</v>
      </c>
      <c r="EH265" s="24">
        <v>4.27214E-2</v>
      </c>
      <c r="EI265" s="24">
        <v>3.4306099999999999E-2</v>
      </c>
      <c r="EJ265" s="24">
        <v>3.09474E-2</v>
      </c>
      <c r="EK265" s="24">
        <v>3.01768E-2</v>
      </c>
      <c r="EL265" s="24">
        <v>4.2006000000000002E-2</v>
      </c>
      <c r="EM265" s="24">
        <v>5.2583100000000001E-2</v>
      </c>
      <c r="EN265" s="24">
        <v>5.7447900000000003E-2</v>
      </c>
      <c r="EO265" s="24">
        <v>5.4883500000000002E-2</v>
      </c>
      <c r="EP265" s="24">
        <v>3.5149899999999998E-2</v>
      </c>
      <c r="EQ265" s="24">
        <v>3.3016900000000002E-2</v>
      </c>
      <c r="ER265" s="24">
        <v>3.0463799999999999E-2</v>
      </c>
      <c r="ES265" s="24">
        <v>2.16242E-2</v>
      </c>
      <c r="ET265" s="24">
        <v>9.5219999999999992E-3</v>
      </c>
      <c r="EU265" s="24">
        <v>53.869669999999999</v>
      </c>
      <c r="EV265" s="24">
        <v>52.795560000000002</v>
      </c>
      <c r="EW265" s="24">
        <v>51.787759999999999</v>
      </c>
      <c r="EX265" s="24">
        <v>51.26023</v>
      </c>
      <c r="EY265" s="24">
        <v>50.430900000000001</v>
      </c>
      <c r="EZ265" s="24">
        <v>49.972290000000001</v>
      </c>
      <c r="FA265" s="24">
        <v>49.461500000000001</v>
      </c>
      <c r="FB265" s="24">
        <v>49.633330000000001</v>
      </c>
      <c r="FC265" s="24">
        <v>53.97777</v>
      </c>
      <c r="FD265" s="24">
        <v>59.281880000000001</v>
      </c>
      <c r="FE265" s="24">
        <v>64.380030000000005</v>
      </c>
      <c r="FF265" s="24">
        <v>68.176730000000006</v>
      </c>
      <c r="FG265" s="24">
        <v>70.669910000000002</v>
      </c>
      <c r="FH265" s="24">
        <v>71.575519999999997</v>
      </c>
      <c r="FI265" s="24">
        <v>71.753479999999996</v>
      </c>
      <c r="FJ265" s="24">
        <v>71.038970000000006</v>
      </c>
      <c r="FK265" s="24">
        <v>69.836619999999996</v>
      </c>
      <c r="FL265" s="24">
        <v>67.858699999999999</v>
      </c>
      <c r="FM265" s="24">
        <v>65.259150000000005</v>
      </c>
      <c r="FN265" s="24">
        <v>61.728870000000001</v>
      </c>
      <c r="FO265" s="24">
        <v>59.047409999999999</v>
      </c>
      <c r="FP265" s="24">
        <v>57.416319999999999</v>
      </c>
      <c r="FQ265" s="24">
        <v>55.90099</v>
      </c>
      <c r="FR265" s="24">
        <v>54.953159999999997</v>
      </c>
      <c r="FS265" s="24">
        <v>0.2778062</v>
      </c>
      <c r="FT265" s="24">
        <v>1.15668E-2</v>
      </c>
      <c r="FU265" s="24">
        <v>1.36042E-2</v>
      </c>
    </row>
    <row r="266" spans="1:177" x14ac:dyDescent="0.2">
      <c r="A266" s="14" t="s">
        <v>228</v>
      </c>
      <c r="B266" s="14" t="s">
        <v>199</v>
      </c>
      <c r="C266" s="14" t="s">
        <v>225</v>
      </c>
      <c r="D266" s="36" t="s">
        <v>244</v>
      </c>
      <c r="E266" s="25" t="s">
        <v>219</v>
      </c>
      <c r="F266" s="25">
        <v>4091</v>
      </c>
      <c r="G266" s="24">
        <v>0.59075489999999997</v>
      </c>
      <c r="H266" s="24">
        <v>0.52852739999999998</v>
      </c>
      <c r="I266" s="24">
        <v>0.49490410000000001</v>
      </c>
      <c r="J266" s="24">
        <v>0.47899439999999999</v>
      </c>
      <c r="K266" s="24">
        <v>0.48184290000000002</v>
      </c>
      <c r="L266" s="24">
        <v>0.52063970000000004</v>
      </c>
      <c r="M266" s="24">
        <v>0.58752040000000005</v>
      </c>
      <c r="N266" s="24">
        <v>0.62312800000000002</v>
      </c>
      <c r="O266" s="24">
        <v>0.59189020000000003</v>
      </c>
      <c r="P266" s="24">
        <v>0.58564579999999999</v>
      </c>
      <c r="Q266" s="24">
        <v>0.5943195</v>
      </c>
      <c r="R266" s="24">
        <v>0.60151500000000002</v>
      </c>
      <c r="S266" s="24">
        <v>0.62175380000000002</v>
      </c>
      <c r="T266" s="24">
        <v>0.62061319999999998</v>
      </c>
      <c r="U266" s="24">
        <v>0.62670729999999997</v>
      </c>
      <c r="V266" s="24">
        <v>0.65130719999999998</v>
      </c>
      <c r="W266" s="24">
        <v>0.69346920000000001</v>
      </c>
      <c r="X266" s="24">
        <v>0.76747220000000005</v>
      </c>
      <c r="Y266" s="24">
        <v>0.82588859999999997</v>
      </c>
      <c r="Z266" s="24">
        <v>0.89217999999999997</v>
      </c>
      <c r="AA266" s="24">
        <v>0.96925939999999999</v>
      </c>
      <c r="AB266" s="24">
        <v>0.90453669999999997</v>
      </c>
      <c r="AC266" s="24">
        <v>0.78178630000000005</v>
      </c>
      <c r="AD266" s="24">
        <v>0.65825520000000004</v>
      </c>
      <c r="AE266" s="24">
        <v>-4.6982999999999997E-2</v>
      </c>
      <c r="AF266" s="24">
        <v>-5.6318300000000002E-2</v>
      </c>
      <c r="AG266" s="24">
        <v>-4.2698899999999998E-2</v>
      </c>
      <c r="AH266" s="24">
        <v>-3.2552400000000002E-2</v>
      </c>
      <c r="AI266" s="24">
        <v>-1.01811E-2</v>
      </c>
      <c r="AJ266" s="24">
        <v>-1.6245000000000001E-3</v>
      </c>
      <c r="AK266" s="24">
        <v>1.6410000000000001E-3</v>
      </c>
      <c r="AL266" s="24">
        <v>5.9874000000000004E-3</v>
      </c>
      <c r="AM266" s="24">
        <v>-1.15253E-2</v>
      </c>
      <c r="AN266" s="24">
        <v>-1.2344300000000001E-2</v>
      </c>
      <c r="AO266" s="24">
        <v>4.2275000000000004E-3</v>
      </c>
      <c r="AP266" s="24">
        <v>1.32295E-2</v>
      </c>
      <c r="AQ266" s="24">
        <v>3.2235199999999999E-2</v>
      </c>
      <c r="AR266" s="24">
        <v>3.09129E-2</v>
      </c>
      <c r="AS266" s="24">
        <v>3.3914100000000003E-2</v>
      </c>
      <c r="AT266" s="24">
        <v>3.7764100000000002E-2</v>
      </c>
      <c r="AU266" s="24">
        <v>4.14425E-2</v>
      </c>
      <c r="AV266" s="24">
        <v>4.3637200000000001E-2</v>
      </c>
      <c r="AW266" s="24">
        <v>2.2764099999999999E-2</v>
      </c>
      <c r="AX266" s="24">
        <v>2.3165999999999999E-2</v>
      </c>
      <c r="AY266" s="24">
        <v>2.8523099999999999E-2</v>
      </c>
      <c r="AZ266" s="24">
        <v>1.4667599999999999E-2</v>
      </c>
      <c r="BA266" s="24">
        <v>-1.06398E-2</v>
      </c>
      <c r="BB266" s="24">
        <v>-2.0828099999999999E-2</v>
      </c>
      <c r="BC266" s="24">
        <v>-3.4262099999999997E-2</v>
      </c>
      <c r="BD266" s="24">
        <v>-4.4036100000000002E-2</v>
      </c>
      <c r="BE266" s="24">
        <v>-3.17075E-2</v>
      </c>
      <c r="BF266" s="24">
        <v>-2.2044999999999999E-2</v>
      </c>
      <c r="BG266" s="24">
        <v>-1.0732000000000001E-3</v>
      </c>
      <c r="BH266" s="24">
        <v>7.4833E-3</v>
      </c>
      <c r="BI266" s="24">
        <v>1.04111E-2</v>
      </c>
      <c r="BJ266" s="24">
        <v>1.4161E-2</v>
      </c>
      <c r="BK266" s="24">
        <v>-4.1913000000000002E-3</v>
      </c>
      <c r="BL266" s="24">
        <v>-4.3569999999999998E-3</v>
      </c>
      <c r="BM266" s="24">
        <v>1.21309E-2</v>
      </c>
      <c r="BN266" s="24">
        <v>2.12182E-2</v>
      </c>
      <c r="BO266" s="24">
        <v>4.0483999999999999E-2</v>
      </c>
      <c r="BP266" s="24">
        <v>3.94423E-2</v>
      </c>
      <c r="BQ266" s="24">
        <v>4.2264999999999997E-2</v>
      </c>
      <c r="BR266" s="24">
        <v>4.69387E-2</v>
      </c>
      <c r="BS266" s="24">
        <v>5.0303599999999997E-2</v>
      </c>
      <c r="BT266" s="24">
        <v>5.2587799999999997E-2</v>
      </c>
      <c r="BU266" s="24">
        <v>3.27823E-2</v>
      </c>
      <c r="BV266" s="24">
        <v>3.2412700000000003E-2</v>
      </c>
      <c r="BW266" s="24">
        <v>3.9400499999999998E-2</v>
      </c>
      <c r="BX266" s="24">
        <v>2.5543400000000001E-2</v>
      </c>
      <c r="BY266" s="24">
        <v>-1.95E-5</v>
      </c>
      <c r="BZ266" s="24">
        <v>-1.0733899999999999E-2</v>
      </c>
      <c r="CA266" s="24">
        <v>-2.5451700000000001E-2</v>
      </c>
      <c r="CB266" s="24">
        <v>-3.5529499999999999E-2</v>
      </c>
      <c r="CC266" s="24">
        <v>-2.4094899999999999E-2</v>
      </c>
      <c r="CD266" s="24">
        <v>-1.4767600000000001E-2</v>
      </c>
      <c r="CE266" s="24">
        <v>5.2348000000000004E-3</v>
      </c>
      <c r="CF266" s="24">
        <v>1.3791400000000001E-2</v>
      </c>
      <c r="CG266" s="24">
        <v>1.6485199999999998E-2</v>
      </c>
      <c r="CH266" s="24">
        <v>1.9821999999999999E-2</v>
      </c>
      <c r="CI266" s="24">
        <v>8.8829999999999996E-4</v>
      </c>
      <c r="CJ266" s="24">
        <v>1.175E-3</v>
      </c>
      <c r="CK266" s="24">
        <v>1.76048E-2</v>
      </c>
      <c r="CL266" s="24">
        <v>2.67511E-2</v>
      </c>
      <c r="CM266" s="24">
        <v>4.6197099999999998E-2</v>
      </c>
      <c r="CN266" s="24">
        <v>4.53497E-2</v>
      </c>
      <c r="CO266" s="24">
        <v>4.80487E-2</v>
      </c>
      <c r="CP266" s="24">
        <v>5.3293100000000003E-2</v>
      </c>
      <c r="CQ266" s="24">
        <v>5.6440799999999999E-2</v>
      </c>
      <c r="CR266" s="24">
        <v>5.8786900000000003E-2</v>
      </c>
      <c r="CS266" s="24">
        <v>3.9720800000000001E-2</v>
      </c>
      <c r="CT266" s="24">
        <v>3.8816999999999997E-2</v>
      </c>
      <c r="CU266" s="24">
        <v>4.6934200000000002E-2</v>
      </c>
      <c r="CV266" s="24">
        <v>3.3076000000000001E-2</v>
      </c>
      <c r="CW266" s="24">
        <v>7.3362000000000002E-3</v>
      </c>
      <c r="CX266" s="24">
        <v>-3.7428000000000001E-3</v>
      </c>
      <c r="CY266" s="24">
        <v>-1.6641300000000001E-2</v>
      </c>
      <c r="CZ266" s="24">
        <v>-2.70228E-2</v>
      </c>
      <c r="DA266" s="24">
        <v>-1.6482199999999999E-2</v>
      </c>
      <c r="DB266" s="24">
        <v>-7.4901999999999998E-3</v>
      </c>
      <c r="DC266" s="24">
        <v>1.15429E-2</v>
      </c>
      <c r="DD266" s="24">
        <v>2.00994E-2</v>
      </c>
      <c r="DE266" s="24">
        <v>2.2559300000000001E-2</v>
      </c>
      <c r="DF266" s="24">
        <v>2.5482999999999999E-2</v>
      </c>
      <c r="DG266" s="24">
        <v>5.9678999999999999E-3</v>
      </c>
      <c r="DH266" s="24">
        <v>6.7069E-3</v>
      </c>
      <c r="DI266" s="24">
        <v>2.3078600000000001E-2</v>
      </c>
      <c r="DJ266" s="24">
        <v>3.2284E-2</v>
      </c>
      <c r="DK266" s="24">
        <v>5.1910199999999997E-2</v>
      </c>
      <c r="DL266" s="24">
        <v>5.1257200000000003E-2</v>
      </c>
      <c r="DM266" s="24">
        <v>5.3832499999999998E-2</v>
      </c>
      <c r="DN266" s="24">
        <v>5.9647400000000003E-2</v>
      </c>
      <c r="DO266" s="24">
        <v>6.2577999999999995E-2</v>
      </c>
      <c r="DP266" s="24">
        <v>6.4986000000000002E-2</v>
      </c>
      <c r="DQ266" s="24">
        <v>4.6659300000000001E-2</v>
      </c>
      <c r="DR266" s="24">
        <v>4.5221299999999999E-2</v>
      </c>
      <c r="DS266" s="24">
        <v>5.4467799999999997E-2</v>
      </c>
      <c r="DT266" s="24">
        <v>4.0608499999999999E-2</v>
      </c>
      <c r="DU266" s="24">
        <v>1.46918E-2</v>
      </c>
      <c r="DV266" s="24">
        <v>3.2483999999999998E-3</v>
      </c>
      <c r="DW266" s="24">
        <v>-3.9204000000000001E-3</v>
      </c>
      <c r="DX266" s="24">
        <v>-1.47406E-2</v>
      </c>
      <c r="DY266" s="24">
        <v>-5.4907999999999997E-3</v>
      </c>
      <c r="DZ266" s="24">
        <v>3.0171999999999998E-3</v>
      </c>
      <c r="EA266" s="24">
        <v>2.0650700000000001E-2</v>
      </c>
      <c r="EB266" s="24">
        <v>2.9207199999999999E-2</v>
      </c>
      <c r="EC266" s="24">
        <v>3.13294E-2</v>
      </c>
      <c r="ED266" s="24">
        <v>3.3656600000000002E-2</v>
      </c>
      <c r="EE266" s="24">
        <v>1.3302E-2</v>
      </c>
      <c r="EF266" s="24">
        <v>1.4694199999999999E-2</v>
      </c>
      <c r="EG266" s="24">
        <v>3.0981999999999999E-2</v>
      </c>
      <c r="EH266" s="24">
        <v>4.0272599999999999E-2</v>
      </c>
      <c r="EI266" s="24">
        <v>6.0158900000000001E-2</v>
      </c>
      <c r="EJ266" s="24">
        <v>5.9786600000000002E-2</v>
      </c>
      <c r="EK266" s="24">
        <v>6.2183299999999997E-2</v>
      </c>
      <c r="EL266" s="24">
        <v>6.8821999999999994E-2</v>
      </c>
      <c r="EM266" s="24">
        <v>7.1439199999999994E-2</v>
      </c>
      <c r="EN266" s="24">
        <v>7.3936500000000002E-2</v>
      </c>
      <c r="EO266" s="24">
        <v>5.6677499999999999E-2</v>
      </c>
      <c r="EP266" s="24">
        <v>5.4468000000000003E-2</v>
      </c>
      <c r="EQ266" s="24">
        <v>6.5345200000000006E-2</v>
      </c>
      <c r="ER266" s="24">
        <v>5.1484299999999997E-2</v>
      </c>
      <c r="ES266" s="24">
        <v>2.53122E-2</v>
      </c>
      <c r="ET266" s="24">
        <v>1.33425E-2</v>
      </c>
      <c r="EU266" s="24">
        <v>59.61562</v>
      </c>
      <c r="EV266" s="24">
        <v>59.377079999999999</v>
      </c>
      <c r="EW266" s="24">
        <v>59.001579999999997</v>
      </c>
      <c r="EX266" s="24">
        <v>58.616680000000002</v>
      </c>
      <c r="EY266" s="24">
        <v>58.404969999999999</v>
      </c>
      <c r="EZ266" s="24">
        <v>58.098930000000003</v>
      </c>
      <c r="FA266" s="24">
        <v>57.819929999999999</v>
      </c>
      <c r="FB266" s="24">
        <v>58.606079999999999</v>
      </c>
      <c r="FC266" s="24">
        <v>60.7316</v>
      </c>
      <c r="FD266" s="24">
        <v>63.42465</v>
      </c>
      <c r="FE266" s="24">
        <v>66.184240000000003</v>
      </c>
      <c r="FF266" s="24">
        <v>67.70617</v>
      </c>
      <c r="FG266" s="24">
        <v>68.910129999999995</v>
      </c>
      <c r="FH266" s="24">
        <v>69.592370000000003</v>
      </c>
      <c r="FI266" s="24">
        <v>69.829480000000004</v>
      </c>
      <c r="FJ266" s="24">
        <v>69.880300000000005</v>
      </c>
      <c r="FK266" s="24">
        <v>69.322069999999997</v>
      </c>
      <c r="FL266" s="24">
        <v>68.330839999999995</v>
      </c>
      <c r="FM266" s="24">
        <v>66.854209999999995</v>
      </c>
      <c r="FN266" s="24">
        <v>64.883319999999998</v>
      </c>
      <c r="FO266" s="24">
        <v>62.777479999999997</v>
      </c>
      <c r="FP266" s="24">
        <v>61.721179999999997</v>
      </c>
      <c r="FQ266" s="24">
        <v>61.162669999999999</v>
      </c>
      <c r="FR266" s="24">
        <v>60.712969999999999</v>
      </c>
      <c r="FS266" s="24">
        <v>0.19043869999999999</v>
      </c>
      <c r="FT266" s="24">
        <v>7.5928000000000002E-3</v>
      </c>
      <c r="FU266" s="24">
        <v>1.03664E-2</v>
      </c>
    </row>
    <row r="267" spans="1:177" x14ac:dyDescent="0.2">
      <c r="A267" s="14" t="s">
        <v>228</v>
      </c>
      <c r="B267" s="14" t="s">
        <v>199</v>
      </c>
      <c r="C267" s="14" t="s">
        <v>225</v>
      </c>
      <c r="D267" s="36" t="s">
        <v>244</v>
      </c>
      <c r="E267" s="25" t="s">
        <v>220</v>
      </c>
      <c r="F267" s="25">
        <v>2386</v>
      </c>
      <c r="G267" s="24">
        <v>0.55723489999999998</v>
      </c>
      <c r="H267" s="24">
        <v>0.49428870000000003</v>
      </c>
      <c r="I267" s="24">
        <v>0.45586169999999998</v>
      </c>
      <c r="J267" s="24">
        <v>0.43885760000000001</v>
      </c>
      <c r="K267" s="24">
        <v>0.43446560000000001</v>
      </c>
      <c r="L267" s="24">
        <v>0.4707904</v>
      </c>
      <c r="M267" s="24">
        <v>0.53760870000000005</v>
      </c>
      <c r="N267" s="24">
        <v>0.59141770000000005</v>
      </c>
      <c r="O267" s="24">
        <v>0.57372500000000004</v>
      </c>
      <c r="P267" s="24">
        <v>0.57306990000000002</v>
      </c>
      <c r="Q267" s="24">
        <v>0.58815919999999999</v>
      </c>
      <c r="R267" s="24">
        <v>0.59603689999999998</v>
      </c>
      <c r="S267" s="24">
        <v>0.61622200000000005</v>
      </c>
      <c r="T267" s="24">
        <v>0.61430070000000003</v>
      </c>
      <c r="U267" s="24">
        <v>0.61943959999999998</v>
      </c>
      <c r="V267" s="24">
        <v>0.63269850000000005</v>
      </c>
      <c r="W267" s="24">
        <v>0.65427230000000003</v>
      </c>
      <c r="X267" s="24">
        <v>0.72518159999999998</v>
      </c>
      <c r="Y267" s="24">
        <v>0.78549179999999996</v>
      </c>
      <c r="Z267" s="24">
        <v>0.85218280000000002</v>
      </c>
      <c r="AA267" s="24">
        <v>0.92783110000000002</v>
      </c>
      <c r="AB267" s="24">
        <v>0.87431040000000004</v>
      </c>
      <c r="AC267" s="24">
        <v>0.75304000000000004</v>
      </c>
      <c r="AD267" s="24">
        <v>0.63094519999999998</v>
      </c>
      <c r="AE267" s="24">
        <v>-8.1187099999999998E-2</v>
      </c>
      <c r="AF267" s="24">
        <v>-9.5001199999999994E-2</v>
      </c>
      <c r="AG267" s="24">
        <v>-8.3718000000000001E-2</v>
      </c>
      <c r="AH267" s="24">
        <v>-6.2156299999999998E-2</v>
      </c>
      <c r="AI267" s="24">
        <v>-3.4079400000000003E-2</v>
      </c>
      <c r="AJ267" s="24">
        <v>-2.6732200000000001E-2</v>
      </c>
      <c r="AK267" s="24">
        <v>-2.48051E-2</v>
      </c>
      <c r="AL267" s="24">
        <v>-9.6574999999999994E-3</v>
      </c>
      <c r="AM267" s="24">
        <v>-2.8010699999999999E-2</v>
      </c>
      <c r="AN267" s="24">
        <v>-2.44715E-2</v>
      </c>
      <c r="AO267" s="24">
        <v>-1.09424E-2</v>
      </c>
      <c r="AP267" s="24">
        <v>8.7252000000000007E-3</v>
      </c>
      <c r="AQ267" s="24">
        <v>3.7081599999999999E-2</v>
      </c>
      <c r="AR267" s="24">
        <v>4.1539399999999997E-2</v>
      </c>
      <c r="AS267" s="24">
        <v>4.49197E-2</v>
      </c>
      <c r="AT267" s="24">
        <v>3.73087E-2</v>
      </c>
      <c r="AU267" s="24">
        <v>3.2075199999999998E-2</v>
      </c>
      <c r="AV267" s="24">
        <v>4.1686000000000001E-2</v>
      </c>
      <c r="AW267" s="24">
        <v>1.39988E-2</v>
      </c>
      <c r="AX267" s="24">
        <v>1.00635E-2</v>
      </c>
      <c r="AY267" s="24">
        <v>7.6946000000000002E-3</v>
      </c>
      <c r="AZ267" s="24">
        <v>3.76E-6</v>
      </c>
      <c r="BA267" s="24">
        <v>-3.4320200000000002E-2</v>
      </c>
      <c r="BB267" s="24">
        <v>-4.6769999999999999E-2</v>
      </c>
      <c r="BC267" s="24">
        <v>-6.6799899999999995E-2</v>
      </c>
      <c r="BD267" s="24">
        <v>-8.0397399999999994E-2</v>
      </c>
      <c r="BE267" s="24">
        <v>-7.0113499999999995E-2</v>
      </c>
      <c r="BF267" s="24">
        <v>-4.9660599999999999E-2</v>
      </c>
      <c r="BG267" s="24">
        <v>-2.4635199999999999E-2</v>
      </c>
      <c r="BH267" s="24">
        <v>-1.70756E-2</v>
      </c>
      <c r="BI267" s="24">
        <v>-1.57401E-2</v>
      </c>
      <c r="BJ267" s="24">
        <v>-7.2860000000000004E-4</v>
      </c>
      <c r="BK267" s="24">
        <v>-1.8723799999999999E-2</v>
      </c>
      <c r="BL267" s="24">
        <v>-1.4046100000000001E-2</v>
      </c>
      <c r="BM267" s="24">
        <v>-4.8220000000000001E-4</v>
      </c>
      <c r="BN267" s="24">
        <v>1.8860200000000001E-2</v>
      </c>
      <c r="BO267" s="24">
        <v>4.8298599999999997E-2</v>
      </c>
      <c r="BP267" s="24">
        <v>5.2969700000000002E-2</v>
      </c>
      <c r="BQ267" s="24">
        <v>5.6247199999999997E-2</v>
      </c>
      <c r="BR267" s="24">
        <v>4.96903E-2</v>
      </c>
      <c r="BS267" s="24">
        <v>4.3487100000000001E-2</v>
      </c>
      <c r="BT267" s="24">
        <v>5.3187499999999999E-2</v>
      </c>
      <c r="BU267" s="24">
        <v>2.6130500000000001E-2</v>
      </c>
      <c r="BV267" s="24">
        <v>2.2087099999999998E-2</v>
      </c>
      <c r="BW267" s="24">
        <v>2.0833899999999999E-2</v>
      </c>
      <c r="BX267" s="24">
        <v>1.28723E-2</v>
      </c>
      <c r="BY267" s="24">
        <v>-2.1803099999999999E-2</v>
      </c>
      <c r="BZ267" s="24">
        <v>-3.5063299999999999E-2</v>
      </c>
      <c r="CA267" s="24">
        <v>-5.6835400000000001E-2</v>
      </c>
      <c r="CB267" s="24">
        <v>-7.0282800000000006E-2</v>
      </c>
      <c r="CC267" s="24">
        <v>-6.0691000000000002E-2</v>
      </c>
      <c r="CD267" s="24">
        <v>-4.1006099999999997E-2</v>
      </c>
      <c r="CE267" s="24">
        <v>-1.8094200000000001E-2</v>
      </c>
      <c r="CF267" s="24">
        <v>-1.0387499999999999E-2</v>
      </c>
      <c r="CG267" s="24">
        <v>-9.4616000000000006E-3</v>
      </c>
      <c r="CH267" s="24">
        <v>5.4555000000000003E-3</v>
      </c>
      <c r="CI267" s="24">
        <v>-1.2291699999999999E-2</v>
      </c>
      <c r="CJ267" s="24">
        <v>-6.8256000000000002E-3</v>
      </c>
      <c r="CK267" s="24">
        <v>6.7625000000000003E-3</v>
      </c>
      <c r="CL267" s="24">
        <v>2.5879699999999999E-2</v>
      </c>
      <c r="CM267" s="24">
        <v>5.6067400000000003E-2</v>
      </c>
      <c r="CN267" s="24">
        <v>6.0886299999999997E-2</v>
      </c>
      <c r="CO267" s="24">
        <v>6.40926E-2</v>
      </c>
      <c r="CP267" s="24">
        <v>5.82658E-2</v>
      </c>
      <c r="CQ267" s="24">
        <v>5.1390900000000003E-2</v>
      </c>
      <c r="CR267" s="24">
        <v>6.1153399999999997E-2</v>
      </c>
      <c r="CS267" s="24">
        <v>3.4532800000000002E-2</v>
      </c>
      <c r="CT267" s="24">
        <v>3.0414500000000001E-2</v>
      </c>
      <c r="CU267" s="24">
        <v>2.9934100000000002E-2</v>
      </c>
      <c r="CV267" s="24">
        <v>2.1784999999999999E-2</v>
      </c>
      <c r="CW267" s="24">
        <v>-1.31337E-2</v>
      </c>
      <c r="CX267" s="24">
        <v>-2.6955400000000001E-2</v>
      </c>
      <c r="CY267" s="24">
        <v>-4.68709E-2</v>
      </c>
      <c r="CZ267" s="24">
        <v>-6.0168300000000001E-2</v>
      </c>
      <c r="DA267" s="24">
        <v>-5.1268500000000002E-2</v>
      </c>
      <c r="DB267" s="24">
        <v>-3.2351699999999997E-2</v>
      </c>
      <c r="DC267" s="24">
        <v>-1.1553300000000001E-2</v>
      </c>
      <c r="DD267" s="24">
        <v>-3.6993999999999998E-3</v>
      </c>
      <c r="DE267" s="24">
        <v>-3.1832000000000002E-3</v>
      </c>
      <c r="DF267" s="24">
        <v>1.16396E-2</v>
      </c>
      <c r="DG267" s="24">
        <v>-5.8596000000000004E-3</v>
      </c>
      <c r="DH267" s="24">
        <v>3.9500000000000001E-4</v>
      </c>
      <c r="DI267" s="24">
        <v>1.4007199999999999E-2</v>
      </c>
      <c r="DJ267" s="24">
        <v>3.2899200000000003E-2</v>
      </c>
      <c r="DK267" s="24">
        <v>6.3836299999999999E-2</v>
      </c>
      <c r="DL267" s="24">
        <v>6.88029E-2</v>
      </c>
      <c r="DM267" s="24">
        <v>7.1938000000000002E-2</v>
      </c>
      <c r="DN267" s="24">
        <v>6.6841300000000006E-2</v>
      </c>
      <c r="DO267" s="24">
        <v>5.9294699999999999E-2</v>
      </c>
      <c r="DP267" s="24">
        <v>6.9119299999999995E-2</v>
      </c>
      <c r="DQ267" s="24">
        <v>4.2935099999999997E-2</v>
      </c>
      <c r="DR267" s="24">
        <v>3.8741999999999999E-2</v>
      </c>
      <c r="DS267" s="24">
        <v>3.9034300000000001E-2</v>
      </c>
      <c r="DT267" s="24">
        <v>3.0697700000000001E-2</v>
      </c>
      <c r="DU267" s="24">
        <v>-4.4643E-3</v>
      </c>
      <c r="DV267" s="24">
        <v>-1.88474E-2</v>
      </c>
      <c r="DW267" s="24">
        <v>-3.2483699999999997E-2</v>
      </c>
      <c r="DX267" s="24">
        <v>-4.5564500000000001E-2</v>
      </c>
      <c r="DY267" s="24">
        <v>-3.7664000000000003E-2</v>
      </c>
      <c r="DZ267" s="24">
        <v>-1.9855999999999999E-2</v>
      </c>
      <c r="EA267" s="24">
        <v>-2.1091E-3</v>
      </c>
      <c r="EB267" s="24">
        <v>5.9572000000000002E-3</v>
      </c>
      <c r="EC267" s="24">
        <v>5.8818999999999998E-3</v>
      </c>
      <c r="ED267" s="24">
        <v>2.0568400000000001E-2</v>
      </c>
      <c r="EE267" s="24">
        <v>3.4272999999999999E-3</v>
      </c>
      <c r="EF267" s="24">
        <v>1.0820400000000001E-2</v>
      </c>
      <c r="EG267" s="24">
        <v>2.44674E-2</v>
      </c>
      <c r="EH267" s="24">
        <v>4.3034200000000002E-2</v>
      </c>
      <c r="EI267" s="24">
        <v>7.5053300000000003E-2</v>
      </c>
      <c r="EJ267" s="24">
        <v>8.0233100000000002E-2</v>
      </c>
      <c r="EK267" s="24">
        <v>8.3265500000000006E-2</v>
      </c>
      <c r="EL267" s="24">
        <v>7.9223000000000002E-2</v>
      </c>
      <c r="EM267" s="24">
        <v>7.0706599999999994E-2</v>
      </c>
      <c r="EN267" s="24">
        <v>8.0620800000000006E-2</v>
      </c>
      <c r="EO267" s="24">
        <v>5.5066799999999999E-2</v>
      </c>
      <c r="EP267" s="24">
        <v>5.0765499999999998E-2</v>
      </c>
      <c r="EQ267" s="24">
        <v>5.2173600000000001E-2</v>
      </c>
      <c r="ER267" s="24">
        <v>4.3566199999999999E-2</v>
      </c>
      <c r="ES267" s="24">
        <v>8.0528000000000006E-3</v>
      </c>
      <c r="ET267" s="24">
        <v>-7.1408000000000001E-3</v>
      </c>
      <c r="EU267" s="24">
        <v>60.285510000000002</v>
      </c>
      <c r="EV267" s="24">
        <v>60.230060000000002</v>
      </c>
      <c r="EW267" s="24">
        <v>59.884010000000004</v>
      </c>
      <c r="EX267" s="24">
        <v>59.475990000000003</v>
      </c>
      <c r="EY267" s="24">
        <v>59.3491</v>
      </c>
      <c r="EZ267" s="24">
        <v>59.04551</v>
      </c>
      <c r="FA267" s="24">
        <v>58.733469999999997</v>
      </c>
      <c r="FB267" s="24">
        <v>59.405389999999997</v>
      </c>
      <c r="FC267" s="24">
        <v>61.306229999999999</v>
      </c>
      <c r="FD267" s="24">
        <v>63.755870000000002</v>
      </c>
      <c r="FE267" s="24">
        <v>66.262630000000001</v>
      </c>
      <c r="FF267" s="24">
        <v>67.398259999999993</v>
      </c>
      <c r="FG267" s="24">
        <v>68.282749999999993</v>
      </c>
      <c r="FH267" s="24">
        <v>68.869820000000004</v>
      </c>
      <c r="FI267" s="24">
        <v>68.978260000000006</v>
      </c>
      <c r="FJ267" s="24">
        <v>69.058689999999999</v>
      </c>
      <c r="FK267" s="24">
        <v>68.616230000000002</v>
      </c>
      <c r="FL267" s="24">
        <v>67.631439999999998</v>
      </c>
      <c r="FM267" s="24">
        <v>66.378330000000005</v>
      </c>
      <c r="FN267" s="24">
        <v>64.783950000000004</v>
      </c>
      <c r="FO267" s="24">
        <v>62.948500000000003</v>
      </c>
      <c r="FP267" s="24">
        <v>62.204250000000002</v>
      </c>
      <c r="FQ267" s="24">
        <v>61.722099999999998</v>
      </c>
      <c r="FR267" s="24">
        <v>61.331620000000001</v>
      </c>
      <c r="FS267" s="24">
        <v>0.20434089999999999</v>
      </c>
      <c r="FT267" s="24">
        <v>8.7691000000000002E-3</v>
      </c>
      <c r="FU267" s="24">
        <v>1.28647E-2</v>
      </c>
    </row>
    <row r="268" spans="1:177" x14ac:dyDescent="0.2">
      <c r="A268" s="14" t="s">
        <v>228</v>
      </c>
      <c r="B268" s="14" t="s">
        <v>199</v>
      </c>
      <c r="C268" s="14" t="s">
        <v>225</v>
      </c>
      <c r="D268" s="36" t="s">
        <v>244</v>
      </c>
      <c r="E268" s="25" t="s">
        <v>221</v>
      </c>
      <c r="F268" s="25">
        <v>1705</v>
      </c>
      <c r="G268" s="24">
        <v>0.63917789999999997</v>
      </c>
      <c r="H268" s="24">
        <v>0.57794179999999995</v>
      </c>
      <c r="I268" s="24">
        <v>0.55115409999999998</v>
      </c>
      <c r="J268" s="24">
        <v>0.53668340000000003</v>
      </c>
      <c r="K268" s="24">
        <v>0.54977790000000004</v>
      </c>
      <c r="L268" s="24">
        <v>0.59205110000000005</v>
      </c>
      <c r="M268" s="24">
        <v>0.65901849999999995</v>
      </c>
      <c r="N268" s="24">
        <v>0.66845469999999996</v>
      </c>
      <c r="O268" s="24">
        <v>0.61788180000000004</v>
      </c>
      <c r="P268" s="24">
        <v>0.60375369999999995</v>
      </c>
      <c r="Q268" s="24">
        <v>0.60335609999999995</v>
      </c>
      <c r="R268" s="24">
        <v>0.60931740000000001</v>
      </c>
      <c r="S268" s="24">
        <v>0.62947220000000004</v>
      </c>
      <c r="T268" s="24">
        <v>0.62926020000000005</v>
      </c>
      <c r="U268" s="24">
        <v>0.63676120000000003</v>
      </c>
      <c r="V268" s="24">
        <v>0.67770929999999996</v>
      </c>
      <c r="W268" s="24">
        <v>0.74922250000000001</v>
      </c>
      <c r="X268" s="24">
        <v>0.8275536</v>
      </c>
      <c r="Y268" s="24">
        <v>0.8835809</v>
      </c>
      <c r="Z268" s="24">
        <v>0.94923999999999997</v>
      </c>
      <c r="AA268" s="24">
        <v>1.028486</v>
      </c>
      <c r="AB268" s="24">
        <v>0.94787069999999995</v>
      </c>
      <c r="AC268" s="24">
        <v>0.82310459999999996</v>
      </c>
      <c r="AD268" s="24">
        <v>0.69763640000000005</v>
      </c>
      <c r="AE268" s="24">
        <v>-1.91985E-2</v>
      </c>
      <c r="AF268" s="24">
        <v>-2.1611999999999999E-2</v>
      </c>
      <c r="AG268" s="24">
        <v>-2.4380000000000001E-3</v>
      </c>
      <c r="AH268" s="24">
        <v>-7.7945999999999996E-3</v>
      </c>
      <c r="AI268" s="24">
        <v>9.3115999999999997E-3</v>
      </c>
      <c r="AJ268" s="24">
        <v>1.94608E-2</v>
      </c>
      <c r="AK268" s="24">
        <v>2.5301199999999999E-2</v>
      </c>
      <c r="AL268" s="24">
        <v>1.47727E-2</v>
      </c>
      <c r="AM268" s="24">
        <v>-3.0420000000000002E-4</v>
      </c>
      <c r="AN268" s="24">
        <v>-8.2491000000000005E-3</v>
      </c>
      <c r="AO268" s="24">
        <v>1.28574E-2</v>
      </c>
      <c r="AP268" s="24">
        <v>6.1752999999999999E-3</v>
      </c>
      <c r="AQ268" s="24">
        <v>1.18359E-2</v>
      </c>
      <c r="AR268" s="24">
        <v>1.6061999999999999E-3</v>
      </c>
      <c r="AS268" s="24">
        <v>4.6470000000000001E-3</v>
      </c>
      <c r="AT268" s="24">
        <v>2.3568100000000002E-2</v>
      </c>
      <c r="AU268" s="24">
        <v>4.0167399999999999E-2</v>
      </c>
      <c r="AV268" s="24">
        <v>3.1730300000000003E-2</v>
      </c>
      <c r="AW268" s="24">
        <v>1.8703500000000001E-2</v>
      </c>
      <c r="AX268" s="24">
        <v>2.6676499999999999E-2</v>
      </c>
      <c r="AY268" s="24">
        <v>3.9982999999999998E-2</v>
      </c>
      <c r="AZ268" s="24">
        <v>1.7344499999999999E-2</v>
      </c>
      <c r="BA268" s="24">
        <v>5.3076E-3</v>
      </c>
      <c r="BB268" s="24">
        <v>-6.5870000000000002E-4</v>
      </c>
      <c r="BC268" s="24">
        <v>3.9303999999999997E-3</v>
      </c>
      <c r="BD268" s="24">
        <v>-2.1000000000000001E-4</v>
      </c>
      <c r="BE268" s="24">
        <v>1.5955500000000001E-2</v>
      </c>
      <c r="BF268" s="24">
        <v>1.05538E-2</v>
      </c>
      <c r="BG268" s="24">
        <v>2.6942000000000001E-2</v>
      </c>
      <c r="BH268" s="24">
        <v>3.68483E-2</v>
      </c>
      <c r="BI268" s="24">
        <v>4.2306400000000001E-2</v>
      </c>
      <c r="BJ268" s="24">
        <v>3.0040799999999999E-2</v>
      </c>
      <c r="BK268" s="24">
        <v>1.15902E-2</v>
      </c>
      <c r="BL268" s="24">
        <v>4.1933999999999999E-3</v>
      </c>
      <c r="BM268" s="24">
        <v>2.4913899999999999E-2</v>
      </c>
      <c r="BN268" s="24">
        <v>1.9091400000000001E-2</v>
      </c>
      <c r="BO268" s="24">
        <v>2.38249E-2</v>
      </c>
      <c r="BP268" s="24">
        <v>1.4299299999999999E-2</v>
      </c>
      <c r="BQ268" s="24">
        <v>1.67472E-2</v>
      </c>
      <c r="BR268" s="24">
        <v>3.7020999999999998E-2</v>
      </c>
      <c r="BS268" s="24">
        <v>5.4184099999999999E-2</v>
      </c>
      <c r="BT268" s="24">
        <v>4.58912E-2</v>
      </c>
      <c r="BU268" s="24">
        <v>3.5781E-2</v>
      </c>
      <c r="BV268" s="24">
        <v>4.1156400000000003E-2</v>
      </c>
      <c r="BW268" s="24">
        <v>5.8666299999999998E-2</v>
      </c>
      <c r="BX268" s="24">
        <v>3.6416200000000003E-2</v>
      </c>
      <c r="BY268" s="24">
        <v>2.4000500000000001E-2</v>
      </c>
      <c r="BZ268" s="24">
        <v>1.7361600000000001E-2</v>
      </c>
      <c r="CA268" s="24">
        <v>1.9949499999999998E-2</v>
      </c>
      <c r="CB268" s="24">
        <v>1.4612999999999999E-2</v>
      </c>
      <c r="CC268" s="24">
        <v>2.8694799999999999E-2</v>
      </c>
      <c r="CD268" s="24">
        <v>2.3261799999999999E-2</v>
      </c>
      <c r="CE268" s="24">
        <v>3.9152800000000001E-2</v>
      </c>
      <c r="CF268" s="24">
        <v>4.8890799999999998E-2</v>
      </c>
      <c r="CG268" s="24">
        <v>5.4084100000000003E-2</v>
      </c>
      <c r="CH268" s="24">
        <v>4.0615499999999999E-2</v>
      </c>
      <c r="CI268" s="24">
        <v>1.98283E-2</v>
      </c>
      <c r="CJ268" s="24">
        <v>1.2810999999999999E-2</v>
      </c>
      <c r="CK268" s="24">
        <v>3.3264200000000001E-2</v>
      </c>
      <c r="CL268" s="24">
        <v>2.8037099999999999E-2</v>
      </c>
      <c r="CM268" s="24">
        <v>3.2128499999999997E-2</v>
      </c>
      <c r="CN268" s="24">
        <v>2.30905E-2</v>
      </c>
      <c r="CO268" s="24">
        <v>2.5127699999999999E-2</v>
      </c>
      <c r="CP268" s="24">
        <v>4.6338400000000002E-2</v>
      </c>
      <c r="CQ268" s="24">
        <v>6.3892099999999993E-2</v>
      </c>
      <c r="CR268" s="24">
        <v>5.5698999999999999E-2</v>
      </c>
      <c r="CS268" s="24">
        <v>4.7608900000000003E-2</v>
      </c>
      <c r="CT268" s="24">
        <v>5.11852E-2</v>
      </c>
      <c r="CU268" s="24">
        <v>7.1606199999999995E-2</v>
      </c>
      <c r="CV268" s="24">
        <v>4.9625299999999997E-2</v>
      </c>
      <c r="CW268" s="24">
        <v>3.6947099999999997E-2</v>
      </c>
      <c r="CX268" s="24">
        <v>2.9842500000000001E-2</v>
      </c>
      <c r="CY268" s="24">
        <v>3.59685E-2</v>
      </c>
      <c r="CZ268" s="24">
        <v>2.9436E-2</v>
      </c>
      <c r="DA268" s="24">
        <v>4.1434100000000001E-2</v>
      </c>
      <c r="DB268" s="24">
        <v>3.5969899999999999E-2</v>
      </c>
      <c r="DC268" s="24">
        <v>5.1363600000000002E-2</v>
      </c>
      <c r="DD268" s="24">
        <v>6.0933399999999999E-2</v>
      </c>
      <c r="DE268" s="24">
        <v>6.5861799999999998E-2</v>
      </c>
      <c r="DF268" s="24">
        <v>5.1190100000000002E-2</v>
      </c>
      <c r="DG268" s="24">
        <v>2.8066399999999998E-2</v>
      </c>
      <c r="DH268" s="24">
        <v>2.1428599999999999E-2</v>
      </c>
      <c r="DI268" s="24">
        <v>4.1614499999999999E-2</v>
      </c>
      <c r="DJ268" s="24">
        <v>3.6982800000000003E-2</v>
      </c>
      <c r="DK268" s="24">
        <v>4.0432000000000003E-2</v>
      </c>
      <c r="DL268" s="24">
        <v>3.1881699999999999E-2</v>
      </c>
      <c r="DM268" s="24">
        <v>3.3508200000000002E-2</v>
      </c>
      <c r="DN268" s="24">
        <v>5.5655799999999998E-2</v>
      </c>
      <c r="DO268" s="24">
        <v>7.3600100000000002E-2</v>
      </c>
      <c r="DP268" s="24">
        <v>6.5506800000000004E-2</v>
      </c>
      <c r="DQ268" s="24">
        <v>5.9436700000000002E-2</v>
      </c>
      <c r="DR268" s="24">
        <v>6.1213999999999998E-2</v>
      </c>
      <c r="DS268" s="24">
        <v>8.4546200000000002E-2</v>
      </c>
      <c r="DT268" s="24">
        <v>6.2834399999999999E-2</v>
      </c>
      <c r="DU268" s="24">
        <v>4.9893800000000002E-2</v>
      </c>
      <c r="DV268" s="24">
        <v>4.2323300000000001E-2</v>
      </c>
      <c r="DW268" s="24">
        <v>5.9097499999999997E-2</v>
      </c>
      <c r="DX268" s="24">
        <v>5.0838000000000001E-2</v>
      </c>
      <c r="DY268" s="24">
        <v>5.9827600000000002E-2</v>
      </c>
      <c r="DZ268" s="24">
        <v>5.43183E-2</v>
      </c>
      <c r="EA268" s="24">
        <v>6.8994E-2</v>
      </c>
      <c r="EB268" s="24">
        <v>7.8320899999999999E-2</v>
      </c>
      <c r="EC268" s="24">
        <v>8.2866999999999996E-2</v>
      </c>
      <c r="ED268" s="24">
        <v>6.6458199999999995E-2</v>
      </c>
      <c r="EE268" s="24">
        <v>3.9960799999999998E-2</v>
      </c>
      <c r="EF268" s="24">
        <v>3.3871100000000001E-2</v>
      </c>
      <c r="EG268" s="24">
        <v>5.3671099999999999E-2</v>
      </c>
      <c r="EH268" s="24">
        <v>4.9898999999999999E-2</v>
      </c>
      <c r="EI268" s="24">
        <v>5.2421099999999998E-2</v>
      </c>
      <c r="EJ268" s="24">
        <v>4.4574799999999998E-2</v>
      </c>
      <c r="EK268" s="24">
        <v>4.56084E-2</v>
      </c>
      <c r="EL268" s="24">
        <v>6.9108699999999995E-2</v>
      </c>
      <c r="EM268" s="24">
        <v>8.7616899999999998E-2</v>
      </c>
      <c r="EN268" s="24">
        <v>7.9667699999999994E-2</v>
      </c>
      <c r="EO268" s="24">
        <v>7.6514299999999993E-2</v>
      </c>
      <c r="EP268" s="24">
        <v>7.5693999999999997E-2</v>
      </c>
      <c r="EQ268" s="24">
        <v>0.1032294</v>
      </c>
      <c r="ER268" s="24">
        <v>8.1906199999999998E-2</v>
      </c>
      <c r="ES268" s="24">
        <v>6.85867E-2</v>
      </c>
      <c r="ET268" s="24">
        <v>6.03437E-2</v>
      </c>
      <c r="EU268" s="24">
        <v>58.668050000000001</v>
      </c>
      <c r="EV268" s="24">
        <v>58.17051</v>
      </c>
      <c r="EW268" s="24">
        <v>57.753349999999998</v>
      </c>
      <c r="EX268" s="24">
        <v>57.401150000000001</v>
      </c>
      <c r="EY268" s="24">
        <v>57.069459999999999</v>
      </c>
      <c r="EZ268" s="24">
        <v>56.759950000000003</v>
      </c>
      <c r="FA268" s="24">
        <v>56.527700000000003</v>
      </c>
      <c r="FB268" s="24">
        <v>57.475439999999999</v>
      </c>
      <c r="FC268" s="24">
        <v>59.918770000000002</v>
      </c>
      <c r="FD268" s="24">
        <v>62.956119999999999</v>
      </c>
      <c r="FE268" s="24">
        <v>66.073350000000005</v>
      </c>
      <c r="FF268" s="24">
        <v>68.141710000000003</v>
      </c>
      <c r="FG268" s="24">
        <v>69.797560000000004</v>
      </c>
      <c r="FH268" s="24">
        <v>70.614429999999999</v>
      </c>
      <c r="FI268" s="24">
        <v>71.033540000000002</v>
      </c>
      <c r="FJ268" s="24">
        <v>71.042519999999996</v>
      </c>
      <c r="FK268" s="24">
        <v>70.320520000000002</v>
      </c>
      <c r="FL268" s="24">
        <v>69.320179999999993</v>
      </c>
      <c r="FM268" s="24">
        <v>67.527360000000002</v>
      </c>
      <c r="FN268" s="24">
        <v>65.023889999999994</v>
      </c>
      <c r="FO268" s="24">
        <v>62.535580000000003</v>
      </c>
      <c r="FP268" s="24">
        <v>61.037860000000002</v>
      </c>
      <c r="FQ268" s="24">
        <v>60.371339999999996</v>
      </c>
      <c r="FR268" s="24">
        <v>59.837879999999998</v>
      </c>
      <c r="FS268" s="24">
        <v>0.3600739</v>
      </c>
      <c r="FT268" s="24">
        <v>1.35674E-2</v>
      </c>
      <c r="FU268" s="24">
        <v>1.7201999999999999E-2</v>
      </c>
    </row>
    <row r="269" spans="1:177" x14ac:dyDescent="0.2">
      <c r="A269" s="14" t="s">
        <v>228</v>
      </c>
      <c r="B269" s="14" t="s">
        <v>199</v>
      </c>
      <c r="C269" s="14" t="s">
        <v>225</v>
      </c>
      <c r="D269" s="36" t="s">
        <v>245</v>
      </c>
      <c r="E269" s="25" t="s">
        <v>219</v>
      </c>
      <c r="F269" s="25">
        <v>2917</v>
      </c>
      <c r="G269" s="24">
        <v>0.57394279999999998</v>
      </c>
      <c r="H269" s="24">
        <v>0.52005100000000004</v>
      </c>
      <c r="I269" s="24">
        <v>0.49478539999999999</v>
      </c>
      <c r="J269" s="24">
        <v>0.48156870000000002</v>
      </c>
      <c r="K269" s="24">
        <v>0.48667860000000002</v>
      </c>
      <c r="L269" s="24">
        <v>0.54654150000000001</v>
      </c>
      <c r="M269" s="24">
        <v>0.64418390000000003</v>
      </c>
      <c r="N269" s="24">
        <v>0.65955260000000004</v>
      </c>
      <c r="O269" s="24">
        <v>0.62934040000000002</v>
      </c>
      <c r="P269" s="24">
        <v>0.6261293</v>
      </c>
      <c r="Q269" s="24">
        <v>0.61275679999999999</v>
      </c>
      <c r="R269" s="24">
        <v>0.61379119999999998</v>
      </c>
      <c r="S269" s="24">
        <v>0.61796609999999996</v>
      </c>
      <c r="T269" s="24">
        <v>0.62162930000000005</v>
      </c>
      <c r="U269" s="24">
        <v>0.63497919999999997</v>
      </c>
      <c r="V269" s="24">
        <v>0.6605856</v>
      </c>
      <c r="W269" s="24">
        <v>0.73304899999999995</v>
      </c>
      <c r="X269" s="24">
        <v>0.89832250000000002</v>
      </c>
      <c r="Y269" s="24">
        <v>0.99439239999999995</v>
      </c>
      <c r="Z269" s="24">
        <v>1.010831</v>
      </c>
      <c r="AA269" s="24">
        <v>0.97975809999999997</v>
      </c>
      <c r="AB269" s="24">
        <v>0.90752460000000001</v>
      </c>
      <c r="AC269" s="24">
        <v>0.79438109999999995</v>
      </c>
      <c r="AD269" s="24">
        <v>0.67192859999999999</v>
      </c>
      <c r="AE269" s="24">
        <v>-8.3045800000000003E-2</v>
      </c>
      <c r="AF269" s="24">
        <v>-9.1814499999999993E-2</v>
      </c>
      <c r="AG269" s="24">
        <v>-7.8952700000000001E-2</v>
      </c>
      <c r="AH269" s="24">
        <v>-7.5245999999999993E-2</v>
      </c>
      <c r="AI269" s="24">
        <v>-6.2403899999999998E-2</v>
      </c>
      <c r="AJ269" s="24">
        <v>-4.9458200000000001E-2</v>
      </c>
      <c r="AK269" s="24">
        <v>-2.4480499999999999E-2</v>
      </c>
      <c r="AL269" s="24">
        <v>-1.6735400000000001E-2</v>
      </c>
      <c r="AM269" s="24">
        <v>-6.4286999999999999E-3</v>
      </c>
      <c r="AN269" s="24">
        <v>1.2195999999999999E-3</v>
      </c>
      <c r="AO269" s="24">
        <v>-4.9952E-3</v>
      </c>
      <c r="AP269" s="24">
        <v>6.8922000000000002E-3</v>
      </c>
      <c r="AQ269" s="24">
        <v>6.2322999999999996E-3</v>
      </c>
      <c r="AR269" s="24">
        <v>2.3322999999999998E-3</v>
      </c>
      <c r="AS269" s="24">
        <v>1.0493E-3</v>
      </c>
      <c r="AT269" s="24">
        <v>-1.0272E-2</v>
      </c>
      <c r="AU269" s="24">
        <v>-6.3169999999999997E-3</v>
      </c>
      <c r="AV269" s="24">
        <v>-1.7310300000000001E-2</v>
      </c>
      <c r="AW269" s="24">
        <v>-3.1264100000000003E-2</v>
      </c>
      <c r="AX269" s="24">
        <v>-3.6300899999999997E-2</v>
      </c>
      <c r="AY269" s="24">
        <v>-4.5884399999999999E-2</v>
      </c>
      <c r="AZ269" s="24">
        <v>-5.6097000000000001E-2</v>
      </c>
      <c r="BA269" s="24">
        <v>-6.4754300000000001E-2</v>
      </c>
      <c r="BB269" s="24">
        <v>-5.9581200000000001E-2</v>
      </c>
      <c r="BC269" s="24">
        <v>-6.7828799999999995E-2</v>
      </c>
      <c r="BD269" s="24">
        <v>-7.6042600000000002E-2</v>
      </c>
      <c r="BE269" s="24">
        <v>-6.4048800000000003E-2</v>
      </c>
      <c r="BF269" s="24">
        <v>-6.0897E-2</v>
      </c>
      <c r="BG269" s="24">
        <v>-4.9639999999999997E-2</v>
      </c>
      <c r="BH269" s="24">
        <v>-3.6702699999999998E-2</v>
      </c>
      <c r="BI269" s="24">
        <v>-1.21662E-2</v>
      </c>
      <c r="BJ269" s="24">
        <v>-5.5707999999999999E-3</v>
      </c>
      <c r="BK269" s="24">
        <v>4.921E-3</v>
      </c>
      <c r="BL269" s="24">
        <v>1.17947E-2</v>
      </c>
      <c r="BM269" s="24">
        <v>4.6690000000000004E-3</v>
      </c>
      <c r="BN269" s="24">
        <v>1.69231E-2</v>
      </c>
      <c r="BO269" s="24">
        <v>1.6286800000000001E-2</v>
      </c>
      <c r="BP269" s="24">
        <v>1.23903E-2</v>
      </c>
      <c r="BQ269" s="24">
        <v>1.08413E-2</v>
      </c>
      <c r="BR269" s="24">
        <v>9.1529999999999997E-4</v>
      </c>
      <c r="BS269" s="24">
        <v>4.9344999999999997E-3</v>
      </c>
      <c r="BT269" s="24">
        <v>-5.1378999999999999E-3</v>
      </c>
      <c r="BU269" s="24">
        <v>-1.8536799999999999E-2</v>
      </c>
      <c r="BV269" s="24">
        <v>-2.2419499999999998E-2</v>
      </c>
      <c r="BW269" s="24">
        <v>-3.1808099999999999E-2</v>
      </c>
      <c r="BX269" s="24">
        <v>-4.1508200000000002E-2</v>
      </c>
      <c r="BY269" s="24">
        <v>-5.0510100000000002E-2</v>
      </c>
      <c r="BZ269" s="24">
        <v>-4.6202899999999998E-2</v>
      </c>
      <c r="CA269" s="24">
        <v>-5.72895E-2</v>
      </c>
      <c r="CB269" s="24">
        <v>-6.5119099999999999E-2</v>
      </c>
      <c r="CC269" s="24">
        <v>-5.3726400000000001E-2</v>
      </c>
      <c r="CD269" s="24">
        <v>-5.0958900000000001E-2</v>
      </c>
      <c r="CE269" s="24">
        <v>-4.0799700000000001E-2</v>
      </c>
      <c r="CF269" s="24">
        <v>-2.7868400000000002E-2</v>
      </c>
      <c r="CG269" s="24">
        <v>-3.6373E-3</v>
      </c>
      <c r="CH269" s="24">
        <v>2.1616999999999999E-3</v>
      </c>
      <c r="CI269" s="24">
        <v>1.2781799999999999E-2</v>
      </c>
      <c r="CJ269" s="24">
        <v>1.9118900000000001E-2</v>
      </c>
      <c r="CK269" s="24">
        <v>1.1362499999999999E-2</v>
      </c>
      <c r="CL269" s="24">
        <v>2.3870499999999999E-2</v>
      </c>
      <c r="CM269" s="24">
        <v>2.32505E-2</v>
      </c>
      <c r="CN269" s="24">
        <v>1.9356499999999999E-2</v>
      </c>
      <c r="CO269" s="24">
        <v>1.7623199999999999E-2</v>
      </c>
      <c r="CP269" s="24">
        <v>8.6634999999999993E-3</v>
      </c>
      <c r="CQ269" s="24">
        <v>1.2727199999999999E-2</v>
      </c>
      <c r="CR269" s="24">
        <v>3.2927E-3</v>
      </c>
      <c r="CS269" s="24">
        <v>-9.7217999999999992E-3</v>
      </c>
      <c r="CT269" s="24">
        <v>-1.28053E-2</v>
      </c>
      <c r="CU269" s="24">
        <v>-2.20588E-2</v>
      </c>
      <c r="CV269" s="24">
        <v>-3.1403899999999998E-2</v>
      </c>
      <c r="CW269" s="24">
        <v>-4.06445E-2</v>
      </c>
      <c r="CX269" s="24">
        <v>-3.69371E-2</v>
      </c>
      <c r="CY269" s="24">
        <v>-4.6750199999999999E-2</v>
      </c>
      <c r="CZ269" s="24">
        <v>-5.4195500000000001E-2</v>
      </c>
      <c r="DA269" s="24">
        <v>-4.3403999999999998E-2</v>
      </c>
      <c r="DB269" s="24">
        <v>-4.1020800000000003E-2</v>
      </c>
      <c r="DC269" s="24">
        <v>-3.1959500000000002E-2</v>
      </c>
      <c r="DD269" s="24">
        <v>-1.9033999999999999E-2</v>
      </c>
      <c r="DE269" s="24">
        <v>4.8916000000000003E-3</v>
      </c>
      <c r="DF269" s="24">
        <v>9.8943E-3</v>
      </c>
      <c r="DG269" s="24">
        <v>2.0642600000000001E-2</v>
      </c>
      <c r="DH269" s="24">
        <v>2.64432E-2</v>
      </c>
      <c r="DI269" s="24">
        <v>1.80559E-2</v>
      </c>
      <c r="DJ269" s="24">
        <v>3.0817799999999999E-2</v>
      </c>
      <c r="DK269" s="24">
        <v>3.0214299999999999E-2</v>
      </c>
      <c r="DL269" s="24">
        <v>2.6322600000000002E-2</v>
      </c>
      <c r="DM269" s="24">
        <v>2.4405099999999999E-2</v>
      </c>
      <c r="DN269" s="24">
        <v>1.6411800000000001E-2</v>
      </c>
      <c r="DO269" s="24">
        <v>2.052E-2</v>
      </c>
      <c r="DP269" s="24">
        <v>1.1723300000000001E-2</v>
      </c>
      <c r="DQ269" s="24">
        <v>-9.0689999999999998E-4</v>
      </c>
      <c r="DR269" s="24">
        <v>-3.1909999999999998E-3</v>
      </c>
      <c r="DS269" s="24">
        <v>-1.23096E-2</v>
      </c>
      <c r="DT269" s="24">
        <v>-2.1299700000000001E-2</v>
      </c>
      <c r="DU269" s="24">
        <v>-3.0779000000000001E-2</v>
      </c>
      <c r="DV269" s="24">
        <v>-2.7671299999999999E-2</v>
      </c>
      <c r="DW269" s="24">
        <v>-3.1533100000000001E-2</v>
      </c>
      <c r="DX269" s="24">
        <v>-3.8423699999999998E-2</v>
      </c>
      <c r="DY269" s="24">
        <v>-2.85002E-2</v>
      </c>
      <c r="DZ269" s="24">
        <v>-2.6671799999999999E-2</v>
      </c>
      <c r="EA269" s="24">
        <v>-1.9195500000000001E-2</v>
      </c>
      <c r="EB269" s="24">
        <v>-6.2785999999999996E-3</v>
      </c>
      <c r="EC269" s="24">
        <v>1.7205999999999999E-2</v>
      </c>
      <c r="ED269" s="24">
        <v>2.1058899999999998E-2</v>
      </c>
      <c r="EE269" s="24">
        <v>3.1992399999999997E-2</v>
      </c>
      <c r="EF269" s="24">
        <v>3.7018200000000001E-2</v>
      </c>
      <c r="EG269" s="24">
        <v>2.77202E-2</v>
      </c>
      <c r="EH269" s="24">
        <v>4.0848700000000002E-2</v>
      </c>
      <c r="EI269" s="24">
        <v>4.02688E-2</v>
      </c>
      <c r="EJ269" s="24">
        <v>3.6380599999999999E-2</v>
      </c>
      <c r="EK269" s="24">
        <v>3.4196999999999998E-2</v>
      </c>
      <c r="EL269" s="24">
        <v>2.7598999999999999E-2</v>
      </c>
      <c r="EM269" s="24">
        <v>3.1771500000000001E-2</v>
      </c>
      <c r="EN269" s="24">
        <v>2.3895799999999998E-2</v>
      </c>
      <c r="EO269" s="24">
        <v>1.1820499999999999E-2</v>
      </c>
      <c r="EP269" s="24">
        <v>1.0690399999999999E-2</v>
      </c>
      <c r="EQ269" s="24">
        <v>1.7667E-3</v>
      </c>
      <c r="ER269" s="24">
        <v>-6.7108999999999997E-3</v>
      </c>
      <c r="ES269" s="24">
        <v>-1.6534699999999999E-2</v>
      </c>
      <c r="ET269" s="24">
        <v>-1.4293E-2</v>
      </c>
      <c r="EU269" s="24">
        <v>56.704819999999998</v>
      </c>
      <c r="EV269" s="24">
        <v>56.165900000000001</v>
      </c>
      <c r="EW269" s="24">
        <v>55.38993</v>
      </c>
      <c r="EX269" s="24">
        <v>54.610619999999997</v>
      </c>
      <c r="EY269" s="24">
        <v>54.097430000000003</v>
      </c>
      <c r="EZ269" s="24">
        <v>53.642859999999999</v>
      </c>
      <c r="FA269" s="24">
        <v>52.810879999999997</v>
      </c>
      <c r="FB269" s="24">
        <v>53.845120000000001</v>
      </c>
      <c r="FC269" s="24">
        <v>59.15605</v>
      </c>
      <c r="FD269" s="24">
        <v>64.978570000000005</v>
      </c>
      <c r="FE269" s="24">
        <v>69.625990000000002</v>
      </c>
      <c r="FF269" s="24">
        <v>72.932910000000007</v>
      </c>
      <c r="FG269" s="24">
        <v>74.231430000000003</v>
      </c>
      <c r="FH269" s="24">
        <v>74.460859999999997</v>
      </c>
      <c r="FI269" s="24">
        <v>73.959360000000004</v>
      </c>
      <c r="FJ269" s="24">
        <v>72.796959999999999</v>
      </c>
      <c r="FK269" s="24">
        <v>71.019040000000004</v>
      </c>
      <c r="FL269" s="24">
        <v>67.519040000000004</v>
      </c>
      <c r="FM269" s="24">
        <v>64.88203</v>
      </c>
      <c r="FN269" s="24">
        <v>62.725639999999999</v>
      </c>
      <c r="FO269" s="24">
        <v>60.885590000000001</v>
      </c>
      <c r="FP269" s="24">
        <v>59.550879999999999</v>
      </c>
      <c r="FQ269" s="24">
        <v>58.1477</v>
      </c>
      <c r="FR269" s="24">
        <v>56.995600000000003</v>
      </c>
      <c r="FS269" s="24">
        <v>0.28234090000000001</v>
      </c>
      <c r="FT269" s="24">
        <v>1.0628800000000001E-2</v>
      </c>
      <c r="FU269" s="24">
        <v>1.4915599999999999E-2</v>
      </c>
    </row>
    <row r="270" spans="1:177" x14ac:dyDescent="0.2">
      <c r="A270" s="14" t="s">
        <v>228</v>
      </c>
      <c r="B270" s="14" t="s">
        <v>199</v>
      </c>
      <c r="C270" s="14" t="s">
        <v>225</v>
      </c>
      <c r="D270" s="36" t="s">
        <v>245</v>
      </c>
      <c r="E270" s="25" t="s">
        <v>220</v>
      </c>
      <c r="F270" s="25">
        <v>1702</v>
      </c>
      <c r="G270" s="24">
        <v>0.55396800000000002</v>
      </c>
      <c r="H270" s="24">
        <v>0.49233209999999999</v>
      </c>
      <c r="I270" s="24">
        <v>0.47406579999999998</v>
      </c>
      <c r="J270" s="24">
        <v>0.45061000000000001</v>
      </c>
      <c r="K270" s="24">
        <v>0.44701590000000002</v>
      </c>
      <c r="L270" s="24">
        <v>0.49353249999999999</v>
      </c>
      <c r="M270" s="24">
        <v>0.58389809999999998</v>
      </c>
      <c r="N270" s="24">
        <v>0.60891910000000005</v>
      </c>
      <c r="O270" s="24">
        <v>0.59619770000000005</v>
      </c>
      <c r="P270" s="24">
        <v>0.59144410000000003</v>
      </c>
      <c r="Q270" s="24">
        <v>0.594032</v>
      </c>
      <c r="R270" s="24">
        <v>0.6156914</v>
      </c>
      <c r="S270" s="24">
        <v>0.62490429999999997</v>
      </c>
      <c r="T270" s="24">
        <v>0.61807849999999998</v>
      </c>
      <c r="U270" s="24">
        <v>0.63435859999999999</v>
      </c>
      <c r="V270" s="24">
        <v>0.65111479999999999</v>
      </c>
      <c r="W270" s="24">
        <v>0.70909310000000003</v>
      </c>
      <c r="X270" s="24">
        <v>0.87571279999999996</v>
      </c>
      <c r="Y270" s="24">
        <v>0.96600399999999997</v>
      </c>
      <c r="Z270" s="24">
        <v>0.98592729999999995</v>
      </c>
      <c r="AA270" s="24">
        <v>0.94779409999999997</v>
      </c>
      <c r="AB270" s="24">
        <v>0.8814843</v>
      </c>
      <c r="AC270" s="24">
        <v>0.76586650000000001</v>
      </c>
      <c r="AD270" s="24">
        <v>0.65112669999999995</v>
      </c>
      <c r="AE270" s="24">
        <v>-0.14524280000000001</v>
      </c>
      <c r="AF270" s="24">
        <v>-0.1651581</v>
      </c>
      <c r="AG270" s="24">
        <v>-0.1311869</v>
      </c>
      <c r="AH270" s="24">
        <v>-0.11790730000000001</v>
      </c>
      <c r="AI270" s="24">
        <v>-8.8758199999999995E-2</v>
      </c>
      <c r="AJ270" s="24">
        <v>-7.3519399999999999E-2</v>
      </c>
      <c r="AK270" s="24">
        <v>-4.9438299999999998E-2</v>
      </c>
      <c r="AL270" s="24">
        <v>-5.0539100000000003E-2</v>
      </c>
      <c r="AM270" s="24">
        <v>-3.7150000000000002E-2</v>
      </c>
      <c r="AN270" s="24">
        <v>-3.05449E-2</v>
      </c>
      <c r="AO270" s="24">
        <v>-2.2695400000000001E-2</v>
      </c>
      <c r="AP270" s="24">
        <v>1.4549899999999999E-2</v>
      </c>
      <c r="AQ270" s="24">
        <v>2.0545799999999999E-2</v>
      </c>
      <c r="AR270" s="24">
        <v>5.1246E-3</v>
      </c>
      <c r="AS270" s="24">
        <v>6.2686E-3</v>
      </c>
      <c r="AT270" s="24">
        <v>-1.62442E-2</v>
      </c>
      <c r="AU270" s="24">
        <v>-1.6692499999999999E-2</v>
      </c>
      <c r="AV270" s="24">
        <v>-2.1838300000000001E-2</v>
      </c>
      <c r="AW270" s="24">
        <v>-5.00315E-2</v>
      </c>
      <c r="AX270" s="24">
        <v>-4.9553100000000003E-2</v>
      </c>
      <c r="AY270" s="24">
        <v>-7.6490299999999997E-2</v>
      </c>
      <c r="AZ270" s="24">
        <v>-9.8999699999999996E-2</v>
      </c>
      <c r="BA270" s="24">
        <v>-0.10875</v>
      </c>
      <c r="BB270" s="24">
        <v>-0.10008740000000001</v>
      </c>
      <c r="BC270" s="24">
        <v>-0.12330289999999999</v>
      </c>
      <c r="BD270" s="24">
        <v>-0.14204330000000001</v>
      </c>
      <c r="BE270" s="24">
        <v>-0.109579</v>
      </c>
      <c r="BF270" s="24">
        <v>-9.7840099999999999E-2</v>
      </c>
      <c r="BG270" s="24">
        <v>-7.2551900000000002E-2</v>
      </c>
      <c r="BH270" s="24">
        <v>-5.7849699999999997E-2</v>
      </c>
      <c r="BI270" s="24">
        <v>-3.4209000000000003E-2</v>
      </c>
      <c r="BJ270" s="24">
        <v>-3.6144900000000001E-2</v>
      </c>
      <c r="BK270" s="24">
        <v>-2.23088E-2</v>
      </c>
      <c r="BL270" s="24">
        <v>-1.8080800000000001E-2</v>
      </c>
      <c r="BM270" s="24">
        <v>-1.0707700000000001E-2</v>
      </c>
      <c r="BN270" s="24">
        <v>2.8087299999999999E-2</v>
      </c>
      <c r="BO270" s="24">
        <v>3.40916E-2</v>
      </c>
      <c r="BP270" s="24">
        <v>1.87727E-2</v>
      </c>
      <c r="BQ270" s="24">
        <v>1.95122E-2</v>
      </c>
      <c r="BR270" s="24">
        <v>-3.1199999999999999E-5</v>
      </c>
      <c r="BS270" s="24">
        <v>-7.6610000000000003E-4</v>
      </c>
      <c r="BT270" s="24">
        <v>-4.8183000000000002E-3</v>
      </c>
      <c r="BU270" s="24">
        <v>-3.2082199999999998E-2</v>
      </c>
      <c r="BV270" s="24">
        <v>-3.0905100000000001E-2</v>
      </c>
      <c r="BW270" s="24">
        <v>-5.7724600000000001E-2</v>
      </c>
      <c r="BX270" s="24">
        <v>-7.9609799999999994E-2</v>
      </c>
      <c r="BY270" s="24">
        <v>-8.9990299999999995E-2</v>
      </c>
      <c r="BZ270" s="24">
        <v>-8.2330299999999995E-2</v>
      </c>
      <c r="CA270" s="24">
        <v>-0.10810740000000001</v>
      </c>
      <c r="CB270" s="24">
        <v>-0.12603410000000001</v>
      </c>
      <c r="CC270" s="24">
        <v>-9.4613500000000003E-2</v>
      </c>
      <c r="CD270" s="24">
        <v>-8.3941699999999994E-2</v>
      </c>
      <c r="CE270" s="24">
        <v>-6.1327600000000003E-2</v>
      </c>
      <c r="CF270" s="24">
        <v>-4.6996999999999997E-2</v>
      </c>
      <c r="CG270" s="24">
        <v>-2.36613E-2</v>
      </c>
      <c r="CH270" s="24">
        <v>-2.61756E-2</v>
      </c>
      <c r="CI270" s="24">
        <v>-1.20299E-2</v>
      </c>
      <c r="CJ270" s="24">
        <v>-9.4480999999999992E-3</v>
      </c>
      <c r="CK270" s="24">
        <v>-2.4050999999999999E-3</v>
      </c>
      <c r="CL270" s="24">
        <v>3.7463400000000001E-2</v>
      </c>
      <c r="CM270" s="24">
        <v>4.3473299999999999E-2</v>
      </c>
      <c r="CN270" s="24">
        <v>2.8225299999999998E-2</v>
      </c>
      <c r="CO270" s="24">
        <v>2.86847E-2</v>
      </c>
      <c r="CP270" s="24">
        <v>1.11979E-2</v>
      </c>
      <c r="CQ270" s="24">
        <v>1.02646E-2</v>
      </c>
      <c r="CR270" s="24">
        <v>6.9698E-3</v>
      </c>
      <c r="CS270" s="24">
        <v>-1.9650600000000001E-2</v>
      </c>
      <c r="CT270" s="24">
        <v>-1.7989600000000001E-2</v>
      </c>
      <c r="CU270" s="24">
        <v>-4.4727599999999999E-2</v>
      </c>
      <c r="CV270" s="24">
        <v>-6.6180500000000003E-2</v>
      </c>
      <c r="CW270" s="24">
        <v>-7.6997300000000005E-2</v>
      </c>
      <c r="CX270" s="24">
        <v>-7.0031800000000005E-2</v>
      </c>
      <c r="CY270" s="24">
        <v>-9.2911900000000006E-2</v>
      </c>
      <c r="CZ270" s="24">
        <v>-0.11002489999999999</v>
      </c>
      <c r="DA270" s="24">
        <v>-7.9647899999999994E-2</v>
      </c>
      <c r="DB270" s="24">
        <v>-7.00432E-2</v>
      </c>
      <c r="DC270" s="24">
        <v>-5.0103200000000001E-2</v>
      </c>
      <c r="DD270" s="24">
        <v>-3.6144200000000001E-2</v>
      </c>
      <c r="DE270" s="24">
        <v>-1.31136E-2</v>
      </c>
      <c r="DF270" s="24">
        <v>-1.62062E-2</v>
      </c>
      <c r="DG270" s="24">
        <v>-1.751E-3</v>
      </c>
      <c r="DH270" s="24">
        <v>-8.1550000000000004E-4</v>
      </c>
      <c r="DI270" s="24">
        <v>5.8975E-3</v>
      </c>
      <c r="DJ270" s="24">
        <v>4.6839400000000003E-2</v>
      </c>
      <c r="DK270" s="24">
        <v>5.2855100000000002E-2</v>
      </c>
      <c r="DL270" s="24">
        <v>3.7678000000000003E-2</v>
      </c>
      <c r="DM270" s="24">
        <v>3.7857200000000001E-2</v>
      </c>
      <c r="DN270" s="24">
        <v>2.2426999999999999E-2</v>
      </c>
      <c r="DO270" s="24">
        <v>2.12952E-2</v>
      </c>
      <c r="DP270" s="24">
        <v>1.8757800000000002E-2</v>
      </c>
      <c r="DQ270" s="24">
        <v>-7.2189999999999997E-3</v>
      </c>
      <c r="DR270" s="24">
        <v>-5.0740999999999998E-3</v>
      </c>
      <c r="DS270" s="24">
        <v>-3.1730500000000002E-2</v>
      </c>
      <c r="DT270" s="24">
        <v>-5.2751100000000002E-2</v>
      </c>
      <c r="DU270" s="24">
        <v>-6.4004400000000003E-2</v>
      </c>
      <c r="DV270" s="24">
        <v>-5.7733300000000001E-2</v>
      </c>
      <c r="DW270" s="24">
        <v>-7.0971999999999993E-2</v>
      </c>
      <c r="DX270" s="24">
        <v>-8.6910100000000004E-2</v>
      </c>
      <c r="DY270" s="24">
        <v>-5.8040000000000001E-2</v>
      </c>
      <c r="DZ270" s="24">
        <v>-4.9976100000000002E-2</v>
      </c>
      <c r="EA270" s="24">
        <v>-3.3896999999999997E-2</v>
      </c>
      <c r="EB270" s="24">
        <v>-2.0474599999999999E-2</v>
      </c>
      <c r="EC270" s="24">
        <v>2.1156E-3</v>
      </c>
      <c r="ED270" s="24">
        <v>-1.812E-3</v>
      </c>
      <c r="EE270" s="24">
        <v>1.30902E-2</v>
      </c>
      <c r="EF270" s="24">
        <v>1.16487E-2</v>
      </c>
      <c r="EG270" s="24">
        <v>1.78852E-2</v>
      </c>
      <c r="EH270" s="24">
        <v>6.0376899999999997E-2</v>
      </c>
      <c r="EI270" s="24">
        <v>6.6400799999999996E-2</v>
      </c>
      <c r="EJ270" s="24">
        <v>5.1325999999999997E-2</v>
      </c>
      <c r="EK270" s="24">
        <v>5.1100699999999999E-2</v>
      </c>
      <c r="EL270" s="24">
        <v>3.8640000000000001E-2</v>
      </c>
      <c r="EM270" s="24">
        <v>3.7221700000000003E-2</v>
      </c>
      <c r="EN270" s="24">
        <v>3.5777799999999998E-2</v>
      </c>
      <c r="EO270" s="24">
        <v>1.0730200000000001E-2</v>
      </c>
      <c r="EP270" s="24">
        <v>1.35739E-2</v>
      </c>
      <c r="EQ270" s="24">
        <v>-1.29649E-2</v>
      </c>
      <c r="ER270" s="24">
        <v>-3.3361200000000001E-2</v>
      </c>
      <c r="ES270" s="24">
        <v>-4.5244600000000003E-2</v>
      </c>
      <c r="ET270" s="24">
        <v>-3.9976200000000003E-2</v>
      </c>
      <c r="EU270" s="24">
        <v>58.323279999999997</v>
      </c>
      <c r="EV270" s="24">
        <v>57.831400000000002</v>
      </c>
      <c r="EW270" s="24">
        <v>57.060389999999998</v>
      </c>
      <c r="EX270" s="24">
        <v>56.414389999999997</v>
      </c>
      <c r="EY270" s="24">
        <v>55.966470000000001</v>
      </c>
      <c r="EZ270" s="24">
        <v>55.551789999999997</v>
      </c>
      <c r="FA270" s="24">
        <v>54.862130000000001</v>
      </c>
      <c r="FB270" s="24">
        <v>55.982610000000001</v>
      </c>
      <c r="FC270" s="24">
        <v>60.954689999999999</v>
      </c>
      <c r="FD270" s="24">
        <v>66.175259999999994</v>
      </c>
      <c r="FE270" s="24">
        <v>70.020200000000003</v>
      </c>
      <c r="FF270" s="24">
        <v>72.699619999999996</v>
      </c>
      <c r="FG270" s="24">
        <v>73.675550000000001</v>
      </c>
      <c r="FH270" s="24">
        <v>73.585120000000003</v>
      </c>
      <c r="FI270" s="24">
        <v>73.050529999999995</v>
      </c>
      <c r="FJ270" s="24">
        <v>72.169659999999993</v>
      </c>
      <c r="FK270" s="24">
        <v>70.760289999999998</v>
      </c>
      <c r="FL270" s="24">
        <v>67.743870000000001</v>
      </c>
      <c r="FM270" s="24">
        <v>65.493620000000007</v>
      </c>
      <c r="FN270" s="24">
        <v>63.562710000000003</v>
      </c>
      <c r="FO270" s="24">
        <v>61.991979999999998</v>
      </c>
      <c r="FP270" s="24">
        <v>60.989370000000001</v>
      </c>
      <c r="FQ270" s="24">
        <v>59.706090000000003</v>
      </c>
      <c r="FR270" s="24">
        <v>58.653820000000003</v>
      </c>
      <c r="FS270" s="24">
        <v>0.37222110000000003</v>
      </c>
      <c r="FT270" s="24">
        <v>1.36772E-2</v>
      </c>
      <c r="FU270" s="24">
        <v>2.0670500000000001E-2</v>
      </c>
    </row>
    <row r="271" spans="1:177" x14ac:dyDescent="0.2">
      <c r="A271" s="14" t="s">
        <v>228</v>
      </c>
      <c r="B271" s="14" t="s">
        <v>199</v>
      </c>
      <c r="C271" s="14" t="s">
        <v>225</v>
      </c>
      <c r="D271" s="36" t="s">
        <v>245</v>
      </c>
      <c r="E271" s="25" t="s">
        <v>221</v>
      </c>
      <c r="F271" s="25">
        <v>1215</v>
      </c>
      <c r="G271" s="24">
        <v>0.60196019999999995</v>
      </c>
      <c r="H271" s="24">
        <v>0.55872219999999995</v>
      </c>
      <c r="I271" s="24">
        <v>0.52356650000000005</v>
      </c>
      <c r="J271" s="24">
        <v>0.52423620000000004</v>
      </c>
      <c r="K271" s="24">
        <v>0.54092620000000002</v>
      </c>
      <c r="L271" s="24">
        <v>0.61877720000000003</v>
      </c>
      <c r="M271" s="24">
        <v>0.72616610000000004</v>
      </c>
      <c r="N271" s="24">
        <v>0.72854699999999994</v>
      </c>
      <c r="O271" s="24">
        <v>0.67481749999999996</v>
      </c>
      <c r="P271" s="24">
        <v>0.67412589999999994</v>
      </c>
      <c r="Q271" s="24">
        <v>0.63887830000000001</v>
      </c>
      <c r="R271" s="24">
        <v>0.61116470000000001</v>
      </c>
      <c r="S271" s="24">
        <v>0.60875389999999996</v>
      </c>
      <c r="T271" s="24">
        <v>0.62725960000000003</v>
      </c>
      <c r="U271" s="24">
        <v>0.6366522</v>
      </c>
      <c r="V271" s="24">
        <v>0.67438100000000001</v>
      </c>
      <c r="W271" s="24">
        <v>0.76642580000000005</v>
      </c>
      <c r="X271" s="24">
        <v>0.92992249999999999</v>
      </c>
      <c r="Y271" s="24">
        <v>1.0339320000000001</v>
      </c>
      <c r="Z271" s="24">
        <v>1.045504</v>
      </c>
      <c r="AA271" s="24">
        <v>1.02413</v>
      </c>
      <c r="AB271" s="24">
        <v>0.94352100000000005</v>
      </c>
      <c r="AC271" s="24">
        <v>0.8337329</v>
      </c>
      <c r="AD271" s="24">
        <v>0.70044850000000003</v>
      </c>
      <c r="AE271" s="24">
        <v>-2.0606200000000002E-2</v>
      </c>
      <c r="AF271" s="24">
        <v>-1.42147E-2</v>
      </c>
      <c r="AG271" s="24">
        <v>-2.9856400000000002E-2</v>
      </c>
      <c r="AH271" s="24">
        <v>-3.9313899999999999E-2</v>
      </c>
      <c r="AI271" s="24">
        <v>-4.7418200000000001E-2</v>
      </c>
      <c r="AJ271" s="24">
        <v>-3.7817200000000002E-2</v>
      </c>
      <c r="AK271" s="24">
        <v>-1.09903E-2</v>
      </c>
      <c r="AL271" s="24">
        <v>1.1095600000000001E-2</v>
      </c>
      <c r="AM271" s="24">
        <v>1.7161599999999999E-2</v>
      </c>
      <c r="AN271" s="24">
        <v>2.7812400000000001E-2</v>
      </c>
      <c r="AO271" s="24">
        <v>3.7265000000000002E-3</v>
      </c>
      <c r="AP271" s="24">
        <v>-1.9709600000000001E-2</v>
      </c>
      <c r="AQ271" s="24">
        <v>-2.90668E-2</v>
      </c>
      <c r="AR271" s="24">
        <v>-1.6797800000000002E-2</v>
      </c>
      <c r="AS271" s="24">
        <v>-2.0947299999999999E-2</v>
      </c>
      <c r="AT271" s="24">
        <v>-1.8275400000000001E-2</v>
      </c>
      <c r="AU271" s="24">
        <v>-8.9995000000000006E-3</v>
      </c>
      <c r="AV271" s="24">
        <v>-2.9553699999999999E-2</v>
      </c>
      <c r="AW271" s="24">
        <v>-2.4806999999999999E-2</v>
      </c>
      <c r="AX271" s="24">
        <v>-4.0077099999999997E-2</v>
      </c>
      <c r="AY271" s="24">
        <v>-2.6379199999999998E-2</v>
      </c>
      <c r="AZ271" s="24">
        <v>-2.0898300000000002E-2</v>
      </c>
      <c r="BA271" s="24">
        <v>-2.7564399999999999E-2</v>
      </c>
      <c r="BB271" s="24">
        <v>-2.59683E-2</v>
      </c>
      <c r="BC271" s="24">
        <v>-9.4930000000000004E-4</v>
      </c>
      <c r="BD271" s="24">
        <v>5.2249000000000002E-3</v>
      </c>
      <c r="BE271" s="24">
        <v>-1.0754E-2</v>
      </c>
      <c r="BF271" s="24">
        <v>-1.9359500000000002E-2</v>
      </c>
      <c r="BG271" s="24">
        <v>-2.68293E-2</v>
      </c>
      <c r="BH271" s="24">
        <v>-1.6478699999999999E-2</v>
      </c>
      <c r="BI271" s="24">
        <v>9.4465E-3</v>
      </c>
      <c r="BJ271" s="24">
        <v>2.8668900000000001E-2</v>
      </c>
      <c r="BK271" s="24">
        <v>3.4749799999999997E-2</v>
      </c>
      <c r="BL271" s="24">
        <v>4.6118199999999998E-2</v>
      </c>
      <c r="BM271" s="24">
        <v>1.9688500000000001E-2</v>
      </c>
      <c r="BN271" s="24">
        <v>-4.9068000000000002E-3</v>
      </c>
      <c r="BO271" s="24">
        <v>-1.42717E-2</v>
      </c>
      <c r="BP271" s="24">
        <v>-2.0882000000000001E-3</v>
      </c>
      <c r="BQ271" s="24">
        <v>-6.5557000000000002E-3</v>
      </c>
      <c r="BR271" s="24">
        <v>-3.8532000000000002E-3</v>
      </c>
      <c r="BS271" s="24">
        <v>6.2902000000000001E-3</v>
      </c>
      <c r="BT271" s="24">
        <v>-1.2594899999999999E-2</v>
      </c>
      <c r="BU271" s="24">
        <v>-7.3632999999999997E-3</v>
      </c>
      <c r="BV271" s="24">
        <v>-1.9320199999999999E-2</v>
      </c>
      <c r="BW271" s="24">
        <v>-5.0786E-3</v>
      </c>
      <c r="BX271" s="24">
        <v>1.1797000000000001E-3</v>
      </c>
      <c r="BY271" s="24">
        <v>-5.7463000000000002E-3</v>
      </c>
      <c r="BZ271" s="24">
        <v>-5.7238999999999996E-3</v>
      </c>
      <c r="CA271" s="24">
        <v>1.2664999999999999E-2</v>
      </c>
      <c r="CB271" s="24">
        <v>1.8688699999999999E-2</v>
      </c>
      <c r="CC271" s="24">
        <v>2.4762E-3</v>
      </c>
      <c r="CD271" s="24">
        <v>-5.5390999999999999E-3</v>
      </c>
      <c r="CE271" s="24">
        <v>-1.25696E-2</v>
      </c>
      <c r="CF271" s="24">
        <v>-1.6997E-3</v>
      </c>
      <c r="CG271" s="24">
        <v>2.3601E-2</v>
      </c>
      <c r="CH271" s="24">
        <v>4.0840099999999997E-2</v>
      </c>
      <c r="CI271" s="24">
        <v>4.6931300000000002E-2</v>
      </c>
      <c r="CJ271" s="24">
        <v>5.87967E-2</v>
      </c>
      <c r="CK271" s="24">
        <v>3.0743800000000002E-2</v>
      </c>
      <c r="CL271" s="24">
        <v>5.3455999999999998E-3</v>
      </c>
      <c r="CM271" s="24">
        <v>-4.0245999999999997E-3</v>
      </c>
      <c r="CN271" s="24">
        <v>8.0996999999999996E-3</v>
      </c>
      <c r="CO271" s="24">
        <v>3.4118999999999998E-3</v>
      </c>
      <c r="CP271" s="24">
        <v>6.1355000000000003E-3</v>
      </c>
      <c r="CQ271" s="24">
        <v>1.6879700000000001E-2</v>
      </c>
      <c r="CR271" s="24">
        <v>-8.4929999999999999E-4</v>
      </c>
      <c r="CS271" s="24">
        <v>4.7181999999999997E-3</v>
      </c>
      <c r="CT271" s="24">
        <v>-4.9440999999999999E-3</v>
      </c>
      <c r="CU271" s="24">
        <v>9.6742000000000009E-3</v>
      </c>
      <c r="CV271" s="24">
        <v>1.64709E-2</v>
      </c>
      <c r="CW271" s="24">
        <v>9.3647999999999995E-3</v>
      </c>
      <c r="CX271" s="24">
        <v>8.2971999999999994E-3</v>
      </c>
      <c r="CY271" s="24">
        <v>2.6279299999999998E-2</v>
      </c>
      <c r="CZ271" s="24">
        <v>3.2152500000000001E-2</v>
      </c>
      <c r="DA271" s="24">
        <v>1.5706399999999999E-2</v>
      </c>
      <c r="DB271" s="24">
        <v>8.2812000000000007E-3</v>
      </c>
      <c r="DC271" s="24">
        <v>1.6902E-3</v>
      </c>
      <c r="DD271" s="24">
        <v>1.30794E-2</v>
      </c>
      <c r="DE271" s="24">
        <v>3.7755499999999997E-2</v>
      </c>
      <c r="DF271" s="24">
        <v>5.3011299999999997E-2</v>
      </c>
      <c r="DG271" s="24">
        <v>5.91128E-2</v>
      </c>
      <c r="DH271" s="24">
        <v>7.1475300000000005E-2</v>
      </c>
      <c r="DI271" s="24">
        <v>4.1799000000000003E-2</v>
      </c>
      <c r="DJ271" s="24">
        <v>1.55979E-2</v>
      </c>
      <c r="DK271" s="24">
        <v>6.2224999999999997E-3</v>
      </c>
      <c r="DL271" s="24">
        <v>1.8287600000000001E-2</v>
      </c>
      <c r="DM271" s="24">
        <v>1.3379500000000001E-2</v>
      </c>
      <c r="DN271" s="24">
        <v>1.6124200000000002E-2</v>
      </c>
      <c r="DO271" s="24">
        <v>2.7469299999999999E-2</v>
      </c>
      <c r="DP271" s="24">
        <v>1.0896299999999999E-2</v>
      </c>
      <c r="DQ271" s="24">
        <v>1.6799700000000001E-2</v>
      </c>
      <c r="DR271" s="24">
        <v>9.4321000000000006E-3</v>
      </c>
      <c r="DS271" s="24">
        <v>2.4426900000000001E-2</v>
      </c>
      <c r="DT271" s="24">
        <v>3.1762100000000001E-2</v>
      </c>
      <c r="DU271" s="24">
        <v>2.4476000000000001E-2</v>
      </c>
      <c r="DV271" s="24">
        <v>2.2318399999999999E-2</v>
      </c>
      <c r="DW271" s="24">
        <v>4.5936200000000003E-2</v>
      </c>
      <c r="DX271" s="24">
        <v>5.1592100000000002E-2</v>
      </c>
      <c r="DY271" s="24">
        <v>3.4808699999999998E-2</v>
      </c>
      <c r="DZ271" s="24">
        <v>2.82356E-2</v>
      </c>
      <c r="EA271" s="24">
        <v>2.2279E-2</v>
      </c>
      <c r="EB271" s="24">
        <v>3.4417900000000001E-2</v>
      </c>
      <c r="EC271" s="24">
        <v>5.8192399999999998E-2</v>
      </c>
      <c r="ED271" s="24">
        <v>7.0584499999999994E-2</v>
      </c>
      <c r="EE271" s="24">
        <v>7.6700900000000002E-2</v>
      </c>
      <c r="EF271" s="24">
        <v>8.9781100000000003E-2</v>
      </c>
      <c r="EG271" s="24">
        <v>5.7761E-2</v>
      </c>
      <c r="EH271" s="24">
        <v>3.0400799999999999E-2</v>
      </c>
      <c r="EI271" s="24">
        <v>2.10177E-2</v>
      </c>
      <c r="EJ271" s="24">
        <v>3.2997199999999997E-2</v>
      </c>
      <c r="EK271" s="24">
        <v>2.77711E-2</v>
      </c>
      <c r="EL271" s="24">
        <v>3.0546299999999998E-2</v>
      </c>
      <c r="EM271" s="24">
        <v>4.2758999999999998E-2</v>
      </c>
      <c r="EN271" s="24">
        <v>2.7855000000000001E-2</v>
      </c>
      <c r="EO271" s="24">
        <v>3.42434E-2</v>
      </c>
      <c r="EP271" s="24">
        <v>3.0189000000000001E-2</v>
      </c>
      <c r="EQ271" s="24">
        <v>4.5727499999999997E-2</v>
      </c>
      <c r="ER271" s="24">
        <v>5.3840199999999998E-2</v>
      </c>
      <c r="ES271" s="24">
        <v>4.6294000000000002E-2</v>
      </c>
      <c r="ET271" s="24">
        <v>4.2562799999999998E-2</v>
      </c>
      <c r="EU271" s="24">
        <v>54.504199999999997</v>
      </c>
      <c r="EV271" s="24">
        <v>53.901339999999998</v>
      </c>
      <c r="EW271" s="24">
        <v>53.118630000000003</v>
      </c>
      <c r="EX271" s="24">
        <v>52.15804</v>
      </c>
      <c r="EY271" s="24">
        <v>51.556100000000001</v>
      </c>
      <c r="EZ271" s="24">
        <v>51.047289999999997</v>
      </c>
      <c r="FA271" s="24">
        <v>50.021810000000002</v>
      </c>
      <c r="FB271" s="24">
        <v>50.938780000000001</v>
      </c>
      <c r="FC271" s="24">
        <v>56.710459999999998</v>
      </c>
      <c r="FD271" s="24">
        <v>63.351419999999997</v>
      </c>
      <c r="FE271" s="24">
        <v>69.08999</v>
      </c>
      <c r="FF271" s="24">
        <v>73.250129999999999</v>
      </c>
      <c r="FG271" s="24">
        <v>74.987260000000006</v>
      </c>
      <c r="FH271" s="24">
        <v>75.651600000000002</v>
      </c>
      <c r="FI271" s="24">
        <v>75.195080000000004</v>
      </c>
      <c r="FJ271" s="24">
        <v>73.649889999999999</v>
      </c>
      <c r="FK271" s="24">
        <v>71.370859999999993</v>
      </c>
      <c r="FL271" s="24">
        <v>67.213350000000005</v>
      </c>
      <c r="FM271" s="24">
        <v>64.050449999999998</v>
      </c>
      <c r="FN271" s="24">
        <v>61.587490000000003</v>
      </c>
      <c r="FO271" s="24">
        <v>59.381239999999998</v>
      </c>
      <c r="FP271" s="24">
        <v>57.59498</v>
      </c>
      <c r="FQ271" s="24">
        <v>56.028770000000002</v>
      </c>
      <c r="FR271" s="24">
        <v>54.740940000000002</v>
      </c>
      <c r="FS271" s="24">
        <v>0.43346889999999999</v>
      </c>
      <c r="FT271" s="24">
        <v>1.6859499999999999E-2</v>
      </c>
      <c r="FU271" s="24">
        <v>2.1156100000000001E-2</v>
      </c>
    </row>
    <row r="272" spans="1:177" x14ac:dyDescent="0.2">
      <c r="A272" s="14" t="s">
        <v>228</v>
      </c>
      <c r="B272" s="14" t="s">
        <v>199</v>
      </c>
      <c r="C272" s="14" t="s">
        <v>225</v>
      </c>
      <c r="D272" s="36" t="s">
        <v>246</v>
      </c>
      <c r="E272" s="25" t="s">
        <v>219</v>
      </c>
      <c r="F272" s="25">
        <v>2724</v>
      </c>
      <c r="G272" s="24">
        <v>0.59795339999999997</v>
      </c>
      <c r="H272" s="24">
        <v>0.53510219999999997</v>
      </c>
      <c r="I272" s="24">
        <v>0.49376579999999998</v>
      </c>
      <c r="J272" s="24">
        <v>0.48026439999999998</v>
      </c>
      <c r="K272" s="24">
        <v>0.49321579999999998</v>
      </c>
      <c r="L272" s="24">
        <v>0.53924470000000002</v>
      </c>
      <c r="M272" s="24">
        <v>0.61137370000000002</v>
      </c>
      <c r="N272" s="24">
        <v>0.6158882</v>
      </c>
      <c r="O272" s="24">
        <v>0.58424849999999995</v>
      </c>
      <c r="P272" s="24">
        <v>0.56610499999999997</v>
      </c>
      <c r="Q272" s="24">
        <v>0.57638690000000004</v>
      </c>
      <c r="R272" s="24">
        <v>0.59077599999999997</v>
      </c>
      <c r="S272" s="24">
        <v>0.59922280000000006</v>
      </c>
      <c r="T272" s="24">
        <v>0.60924940000000005</v>
      </c>
      <c r="U272" s="24">
        <v>0.62530870000000005</v>
      </c>
      <c r="V272" s="24">
        <v>0.66455520000000001</v>
      </c>
      <c r="W272" s="24">
        <v>0.7261957</v>
      </c>
      <c r="X272" s="24">
        <v>0.8130193</v>
      </c>
      <c r="Y272" s="24">
        <v>0.94041240000000004</v>
      </c>
      <c r="Z272" s="24">
        <v>1.0367310000000001</v>
      </c>
      <c r="AA272" s="24">
        <v>1.023147</v>
      </c>
      <c r="AB272" s="24">
        <v>0.94548569999999998</v>
      </c>
      <c r="AC272" s="24">
        <v>0.82560990000000001</v>
      </c>
      <c r="AD272" s="24">
        <v>0.6885327</v>
      </c>
      <c r="AE272" s="24">
        <v>-0.13328090000000001</v>
      </c>
      <c r="AF272" s="24">
        <v>-0.1467427</v>
      </c>
      <c r="AG272" s="24">
        <v>-0.138844</v>
      </c>
      <c r="AH272" s="24">
        <v>-0.1330267</v>
      </c>
      <c r="AI272" s="24">
        <v>-0.10236339999999999</v>
      </c>
      <c r="AJ272" s="24">
        <v>-9.4522999999999996E-2</v>
      </c>
      <c r="AK272" s="24">
        <v>-6.5875199999999995E-2</v>
      </c>
      <c r="AL272" s="24">
        <v>-1.6104500000000001E-2</v>
      </c>
      <c r="AM272" s="24">
        <v>-2.0126600000000001E-2</v>
      </c>
      <c r="AN272" s="24">
        <v>-1.7935900000000001E-2</v>
      </c>
      <c r="AO272" s="24">
        <v>-2.4604600000000001E-2</v>
      </c>
      <c r="AP272" s="24">
        <v>-2.10656E-2</v>
      </c>
      <c r="AQ272" s="24">
        <v>-3.8995000000000002E-2</v>
      </c>
      <c r="AR272" s="24">
        <v>-3.5461699999999999E-2</v>
      </c>
      <c r="AS272" s="24">
        <v>-3.6056100000000001E-2</v>
      </c>
      <c r="AT272" s="24">
        <v>-5.2743199999999997E-2</v>
      </c>
      <c r="AU272" s="24">
        <v>-2.3327799999999999E-2</v>
      </c>
      <c r="AV272" s="24">
        <v>-1.7809200000000001E-2</v>
      </c>
      <c r="AW272" s="24">
        <v>-4.45353E-2</v>
      </c>
      <c r="AX272" s="24">
        <v>-6.8434400000000006E-2</v>
      </c>
      <c r="AY272" s="24">
        <v>-0.1021702</v>
      </c>
      <c r="AZ272" s="24">
        <v>-8.4890199999999999E-2</v>
      </c>
      <c r="BA272" s="24">
        <v>-7.54103E-2</v>
      </c>
      <c r="BB272" s="24">
        <v>-8.7462200000000004E-2</v>
      </c>
      <c r="BC272" s="24">
        <v>-9.6172999999999995E-2</v>
      </c>
      <c r="BD272" s="24">
        <v>-0.10878980000000001</v>
      </c>
      <c r="BE272" s="24">
        <v>-0.1041584</v>
      </c>
      <c r="BF272" s="24">
        <v>-0.1011475</v>
      </c>
      <c r="BG272" s="24">
        <v>-7.2751399999999994E-2</v>
      </c>
      <c r="BH272" s="24">
        <v>-6.5377199999999996E-2</v>
      </c>
      <c r="BI272" s="24">
        <v>-3.8959100000000003E-2</v>
      </c>
      <c r="BJ272" s="24">
        <v>-2.562E-3</v>
      </c>
      <c r="BK272" s="24">
        <v>-5.9746E-3</v>
      </c>
      <c r="BL272" s="24">
        <v>-3.7972000000000001E-3</v>
      </c>
      <c r="BM272" s="24">
        <v>-9.9646000000000005E-3</v>
      </c>
      <c r="BN272" s="24">
        <v>-6.8050000000000003E-3</v>
      </c>
      <c r="BO272" s="24">
        <v>-2.3233799999999999E-2</v>
      </c>
      <c r="BP272" s="24">
        <v>-1.8036300000000002E-2</v>
      </c>
      <c r="BQ272" s="24">
        <v>-1.67069E-2</v>
      </c>
      <c r="BR272" s="24">
        <v>-3.1795299999999999E-2</v>
      </c>
      <c r="BS272" s="24">
        <v>-9.6020000000000003E-4</v>
      </c>
      <c r="BT272" s="24">
        <v>2.1121999999999998E-3</v>
      </c>
      <c r="BU272" s="24">
        <v>-2.01584E-2</v>
      </c>
      <c r="BV272" s="24">
        <v>-3.3183400000000002E-2</v>
      </c>
      <c r="BW272" s="24">
        <v>-6.5846699999999994E-2</v>
      </c>
      <c r="BX272" s="24">
        <v>-5.0240199999999999E-2</v>
      </c>
      <c r="BY272" s="24">
        <v>-4.1580899999999997E-2</v>
      </c>
      <c r="BZ272" s="24">
        <v>-5.5502099999999999E-2</v>
      </c>
      <c r="CA272" s="24">
        <v>-7.0472199999999999E-2</v>
      </c>
      <c r="CB272" s="24">
        <v>-8.2503699999999999E-2</v>
      </c>
      <c r="CC272" s="24">
        <v>-8.0135300000000007E-2</v>
      </c>
      <c r="CD272" s="24">
        <v>-7.9068100000000002E-2</v>
      </c>
      <c r="CE272" s="24">
        <v>-5.2242200000000003E-2</v>
      </c>
      <c r="CF272" s="24">
        <v>-4.5190800000000003E-2</v>
      </c>
      <c r="CG272" s="24">
        <v>-2.0317100000000001E-2</v>
      </c>
      <c r="CH272" s="24">
        <v>6.8176E-3</v>
      </c>
      <c r="CI272" s="24">
        <v>3.8270999999999999E-3</v>
      </c>
      <c r="CJ272" s="24">
        <v>5.9953000000000003E-3</v>
      </c>
      <c r="CK272" s="24">
        <v>1.749E-4</v>
      </c>
      <c r="CL272" s="24">
        <v>3.0718999999999998E-3</v>
      </c>
      <c r="CM272" s="24">
        <v>-1.23176E-2</v>
      </c>
      <c r="CN272" s="24">
        <v>-5.9674999999999997E-3</v>
      </c>
      <c r="CO272" s="24">
        <v>-3.3056000000000001E-3</v>
      </c>
      <c r="CP272" s="24">
        <v>-1.7286900000000001E-2</v>
      </c>
      <c r="CQ272" s="24">
        <v>1.4531499999999999E-2</v>
      </c>
      <c r="CR272" s="24">
        <v>1.5909599999999999E-2</v>
      </c>
      <c r="CS272" s="24">
        <v>-3.2750000000000001E-3</v>
      </c>
      <c r="CT272" s="24">
        <v>-8.7687000000000008E-3</v>
      </c>
      <c r="CU272" s="24">
        <v>-4.0689200000000002E-2</v>
      </c>
      <c r="CV272" s="24">
        <v>-2.62416E-2</v>
      </c>
      <c r="CW272" s="24">
        <v>-1.8150699999999999E-2</v>
      </c>
      <c r="CX272" s="24">
        <v>-3.3366699999999999E-2</v>
      </c>
      <c r="CY272" s="24">
        <v>-4.4771400000000003E-2</v>
      </c>
      <c r="CZ272" s="24">
        <v>-5.6217700000000002E-2</v>
      </c>
      <c r="DA272" s="24">
        <v>-5.6112200000000001E-2</v>
      </c>
      <c r="DB272" s="24">
        <v>-5.6988700000000003E-2</v>
      </c>
      <c r="DC272" s="24">
        <v>-3.17331E-2</v>
      </c>
      <c r="DD272" s="24">
        <v>-2.5004499999999999E-2</v>
      </c>
      <c r="DE272" s="24">
        <v>-1.6750999999999999E-3</v>
      </c>
      <c r="DF272" s="24">
        <v>1.6197099999999999E-2</v>
      </c>
      <c r="DG272" s="24">
        <v>1.3628700000000001E-2</v>
      </c>
      <c r="DH272" s="24">
        <v>1.5787700000000002E-2</v>
      </c>
      <c r="DI272" s="24">
        <v>1.0314500000000001E-2</v>
      </c>
      <c r="DJ272" s="24">
        <v>1.29488E-2</v>
      </c>
      <c r="DK272" s="24">
        <v>-1.4013999999999999E-3</v>
      </c>
      <c r="DL272" s="24">
        <v>6.1012999999999996E-3</v>
      </c>
      <c r="DM272" s="24">
        <v>1.00956E-2</v>
      </c>
      <c r="DN272" s="24">
        <v>-2.7785000000000002E-3</v>
      </c>
      <c r="DO272" s="24">
        <v>3.0023299999999999E-2</v>
      </c>
      <c r="DP272" s="24">
        <v>2.9707000000000001E-2</v>
      </c>
      <c r="DQ272" s="24">
        <v>1.36084E-2</v>
      </c>
      <c r="DR272" s="24">
        <v>1.56461E-2</v>
      </c>
      <c r="DS272" s="24">
        <v>-1.55316E-2</v>
      </c>
      <c r="DT272" s="24">
        <v>-2.2431E-3</v>
      </c>
      <c r="DU272" s="24">
        <v>5.2794000000000001E-3</v>
      </c>
      <c r="DV272" s="24">
        <v>-1.12313E-2</v>
      </c>
      <c r="DW272" s="24">
        <v>-7.6635000000000002E-3</v>
      </c>
      <c r="DX272" s="24">
        <v>-1.8264800000000001E-2</v>
      </c>
      <c r="DY272" s="24">
        <v>-2.1426600000000001E-2</v>
      </c>
      <c r="DZ272" s="24">
        <v>-2.51095E-2</v>
      </c>
      <c r="EA272" s="24">
        <v>-2.1210999999999999E-3</v>
      </c>
      <c r="EB272" s="24">
        <v>4.1412999999999997E-3</v>
      </c>
      <c r="EC272" s="24">
        <v>2.5241E-2</v>
      </c>
      <c r="ED272" s="24">
        <v>2.9739600000000001E-2</v>
      </c>
      <c r="EE272" s="24">
        <v>2.7780699999999998E-2</v>
      </c>
      <c r="EF272" s="24">
        <v>2.9926500000000002E-2</v>
      </c>
      <c r="EG272" s="24">
        <v>2.4954400000000002E-2</v>
      </c>
      <c r="EH272" s="24">
        <v>2.7209400000000002E-2</v>
      </c>
      <c r="EI272" s="24">
        <v>1.43599E-2</v>
      </c>
      <c r="EJ272" s="24">
        <v>2.3526700000000001E-2</v>
      </c>
      <c r="EK272" s="24">
        <v>2.94449E-2</v>
      </c>
      <c r="EL272" s="24">
        <v>1.8169399999999999E-2</v>
      </c>
      <c r="EM272" s="24">
        <v>5.2390899999999997E-2</v>
      </c>
      <c r="EN272" s="24">
        <v>4.96283E-2</v>
      </c>
      <c r="EO272" s="24">
        <v>3.79853E-2</v>
      </c>
      <c r="EP272" s="24">
        <v>5.0897100000000001E-2</v>
      </c>
      <c r="EQ272" s="24">
        <v>2.0791899999999999E-2</v>
      </c>
      <c r="ER272" s="24">
        <v>3.2406999999999998E-2</v>
      </c>
      <c r="ES272" s="24">
        <v>3.9108900000000002E-2</v>
      </c>
      <c r="ET272" s="24">
        <v>2.0728699999999999E-2</v>
      </c>
      <c r="EU272" s="24">
        <v>62.174059999999997</v>
      </c>
      <c r="EV272" s="24">
        <v>61.302909999999997</v>
      </c>
      <c r="EW272" s="24">
        <v>60.877969999999998</v>
      </c>
      <c r="EX272" s="24">
        <v>60.484459999999999</v>
      </c>
      <c r="EY272" s="24">
        <v>60.04871</v>
      </c>
      <c r="EZ272" s="24">
        <v>59.743810000000003</v>
      </c>
      <c r="FA272" s="24">
        <v>59.529179999999997</v>
      </c>
      <c r="FB272" s="24">
        <v>59.285290000000003</v>
      </c>
      <c r="FC272" s="24">
        <v>61.60765</v>
      </c>
      <c r="FD272" s="24">
        <v>65.988200000000006</v>
      </c>
      <c r="FE272" s="24">
        <v>70.007639999999995</v>
      </c>
      <c r="FF272" s="24">
        <v>73.785030000000006</v>
      </c>
      <c r="FG272" s="24">
        <v>76.091930000000005</v>
      </c>
      <c r="FH272" s="24">
        <v>77.018119999999996</v>
      </c>
      <c r="FI272" s="24">
        <v>77.000169999999997</v>
      </c>
      <c r="FJ272" s="24">
        <v>76.437070000000006</v>
      </c>
      <c r="FK272" s="24">
        <v>75.325680000000006</v>
      </c>
      <c r="FL272" s="24">
        <v>73.746639999999999</v>
      </c>
      <c r="FM272" s="24">
        <v>70.910719999999998</v>
      </c>
      <c r="FN272" s="24">
        <v>67.804490000000001</v>
      </c>
      <c r="FO272" s="24">
        <v>66.186199999999999</v>
      </c>
      <c r="FP272" s="24">
        <v>64.602829999999997</v>
      </c>
      <c r="FQ272" s="24">
        <v>63.565420000000003</v>
      </c>
      <c r="FR272" s="24">
        <v>62.431420000000003</v>
      </c>
      <c r="FS272" s="24">
        <v>0.61079030000000001</v>
      </c>
      <c r="FT272" s="24">
        <v>2.05452E-2</v>
      </c>
      <c r="FU272" s="24">
        <v>3.09292E-2</v>
      </c>
    </row>
    <row r="273" spans="1:177" x14ac:dyDescent="0.2">
      <c r="A273" s="14" t="s">
        <v>228</v>
      </c>
      <c r="B273" s="14" t="s">
        <v>199</v>
      </c>
      <c r="C273" s="14" t="s">
        <v>225</v>
      </c>
      <c r="D273" s="36" t="s">
        <v>246</v>
      </c>
      <c r="E273" s="25" t="s">
        <v>220</v>
      </c>
      <c r="F273" s="25">
        <v>1583</v>
      </c>
      <c r="G273" s="24">
        <v>0.60034359999999998</v>
      </c>
      <c r="H273" s="24">
        <v>0.53729000000000005</v>
      </c>
      <c r="I273" s="24">
        <v>0.49905640000000001</v>
      </c>
      <c r="J273" s="24">
        <v>0.4833731</v>
      </c>
      <c r="K273" s="24">
        <v>0.48399759999999997</v>
      </c>
      <c r="L273" s="24">
        <v>0.53561729999999996</v>
      </c>
      <c r="M273" s="24">
        <v>0.57196340000000001</v>
      </c>
      <c r="N273" s="24">
        <v>0.5916865</v>
      </c>
      <c r="O273" s="24">
        <v>0.55849789999999999</v>
      </c>
      <c r="P273" s="24">
        <v>0.54395479999999996</v>
      </c>
      <c r="Q273" s="24">
        <v>0.5746523</v>
      </c>
      <c r="R273" s="24">
        <v>0.5970628</v>
      </c>
      <c r="S273" s="24">
        <v>0.60165440000000003</v>
      </c>
      <c r="T273" s="24">
        <v>0.601379</v>
      </c>
      <c r="U273" s="24">
        <v>0.60326559999999996</v>
      </c>
      <c r="V273" s="24">
        <v>0.63233950000000005</v>
      </c>
      <c r="W273" s="24">
        <v>0.66560200000000003</v>
      </c>
      <c r="X273" s="24">
        <v>0.75084799999999996</v>
      </c>
      <c r="Y273" s="24">
        <v>0.89341269999999995</v>
      </c>
      <c r="Z273" s="24">
        <v>0.99122869999999996</v>
      </c>
      <c r="AA273" s="24">
        <v>0.99308079999999999</v>
      </c>
      <c r="AB273" s="24">
        <v>0.92812899999999998</v>
      </c>
      <c r="AC273" s="24">
        <v>0.82792060000000001</v>
      </c>
      <c r="AD273" s="24">
        <v>0.69305119999999998</v>
      </c>
      <c r="AE273" s="24">
        <v>-0.28333510000000001</v>
      </c>
      <c r="AF273" s="24">
        <v>-0.30717460000000002</v>
      </c>
      <c r="AG273" s="24">
        <v>-0.27306459999999999</v>
      </c>
      <c r="AH273" s="24">
        <v>-0.2426179</v>
      </c>
      <c r="AI273" s="24">
        <v>-0.18011070000000001</v>
      </c>
      <c r="AJ273" s="24">
        <v>-0.15016260000000001</v>
      </c>
      <c r="AK273" s="24">
        <v>-0.14977299999999999</v>
      </c>
      <c r="AL273" s="24">
        <v>-4.49998E-2</v>
      </c>
      <c r="AM273" s="24">
        <v>-6.9511400000000001E-2</v>
      </c>
      <c r="AN273" s="24">
        <v>-5.0245199999999997E-2</v>
      </c>
      <c r="AO273" s="24">
        <v>-2.9059399999999999E-2</v>
      </c>
      <c r="AP273" s="24">
        <v>-3.2583599999999997E-2</v>
      </c>
      <c r="AQ273" s="24">
        <v>-4.5050399999999997E-2</v>
      </c>
      <c r="AR273" s="24">
        <v>-6.0814100000000003E-2</v>
      </c>
      <c r="AS273" s="24">
        <v>-5.7537100000000001E-2</v>
      </c>
      <c r="AT273" s="24">
        <v>-6.9714200000000004E-2</v>
      </c>
      <c r="AU273" s="24">
        <v>-5.82236E-2</v>
      </c>
      <c r="AV273" s="24">
        <v>-5.0526599999999998E-2</v>
      </c>
      <c r="AW273" s="24">
        <v>-8.6521500000000001E-2</v>
      </c>
      <c r="AX273" s="24">
        <v>-0.16236829999999999</v>
      </c>
      <c r="AY273" s="24">
        <v>-0.21730959999999999</v>
      </c>
      <c r="AZ273" s="24">
        <v>-0.19618840000000001</v>
      </c>
      <c r="BA273" s="24">
        <v>-0.18865580000000001</v>
      </c>
      <c r="BB273" s="24">
        <v>-0.19060009999999999</v>
      </c>
      <c r="BC273" s="24">
        <v>-0.21751309999999999</v>
      </c>
      <c r="BD273" s="24">
        <v>-0.2393525</v>
      </c>
      <c r="BE273" s="24">
        <v>-0.21125550000000001</v>
      </c>
      <c r="BF273" s="24">
        <v>-0.18633959999999999</v>
      </c>
      <c r="BG273" s="24">
        <v>-0.12826660000000001</v>
      </c>
      <c r="BH273" s="24">
        <v>-9.9711599999999997E-2</v>
      </c>
      <c r="BI273" s="24">
        <v>-0.10342469999999999</v>
      </c>
      <c r="BJ273" s="24">
        <v>-2.7470999999999999E-2</v>
      </c>
      <c r="BK273" s="24">
        <v>-5.1004599999999997E-2</v>
      </c>
      <c r="BL273" s="24">
        <v>-3.1288099999999999E-2</v>
      </c>
      <c r="BM273" s="24">
        <v>-8.3119999999999999E-3</v>
      </c>
      <c r="BN273" s="24">
        <v>-1.2728E-2</v>
      </c>
      <c r="BO273" s="24">
        <v>-2.3935499999999998E-2</v>
      </c>
      <c r="BP273" s="24">
        <v>-3.6121800000000003E-2</v>
      </c>
      <c r="BQ273" s="24">
        <v>-3.0227E-2</v>
      </c>
      <c r="BR273" s="24">
        <v>-4.0823699999999997E-2</v>
      </c>
      <c r="BS273" s="24">
        <v>-2.5724E-2</v>
      </c>
      <c r="BT273" s="24">
        <v>-2.33382E-2</v>
      </c>
      <c r="BU273" s="24">
        <v>-5.0672399999999999E-2</v>
      </c>
      <c r="BV273" s="24">
        <v>-0.10356600000000001</v>
      </c>
      <c r="BW273" s="24">
        <v>-0.15569910000000001</v>
      </c>
      <c r="BX273" s="24">
        <v>-0.13621</v>
      </c>
      <c r="BY273" s="24">
        <v>-0.12979959999999999</v>
      </c>
      <c r="BZ273" s="24">
        <v>-0.134405</v>
      </c>
      <c r="CA273" s="24">
        <v>-0.17192499999999999</v>
      </c>
      <c r="CB273" s="24">
        <v>-0.1923792</v>
      </c>
      <c r="CC273" s="24">
        <v>-0.1684467</v>
      </c>
      <c r="CD273" s="24">
        <v>-0.1473614</v>
      </c>
      <c r="CE273" s="24">
        <v>-9.2359499999999997E-2</v>
      </c>
      <c r="CF273" s="24">
        <v>-6.4769400000000005E-2</v>
      </c>
      <c r="CG273" s="24">
        <v>-7.1323899999999996E-2</v>
      </c>
      <c r="CH273" s="24">
        <v>-1.53306E-2</v>
      </c>
      <c r="CI273" s="24">
        <v>-3.8186900000000003E-2</v>
      </c>
      <c r="CJ273" s="24">
        <v>-1.8158500000000001E-2</v>
      </c>
      <c r="CK273" s="24">
        <v>6.0575000000000004E-3</v>
      </c>
      <c r="CL273" s="24">
        <v>1.024E-3</v>
      </c>
      <c r="CM273" s="24">
        <v>-9.3115000000000003E-3</v>
      </c>
      <c r="CN273" s="24">
        <v>-1.9019999999999999E-2</v>
      </c>
      <c r="CO273" s="24">
        <v>-1.13121E-2</v>
      </c>
      <c r="CP273" s="24">
        <v>-2.0814200000000001E-2</v>
      </c>
      <c r="CQ273" s="24">
        <v>-3.2147999999999999E-3</v>
      </c>
      <c r="CR273" s="24">
        <v>-4.5075999999999996E-3</v>
      </c>
      <c r="CS273" s="24">
        <v>-2.5843499999999998E-2</v>
      </c>
      <c r="CT273" s="24">
        <v>-6.2839599999999995E-2</v>
      </c>
      <c r="CU273" s="24">
        <v>-0.1130279</v>
      </c>
      <c r="CV273" s="24">
        <v>-9.4669199999999995E-2</v>
      </c>
      <c r="CW273" s="24">
        <v>-8.9035900000000001E-2</v>
      </c>
      <c r="CX273" s="24">
        <v>-9.54845E-2</v>
      </c>
      <c r="CY273" s="24">
        <v>-0.1263368</v>
      </c>
      <c r="CZ273" s="24">
        <v>-0.1454059</v>
      </c>
      <c r="DA273" s="24">
        <v>-0.1256379</v>
      </c>
      <c r="DB273" s="24">
        <v>-0.1083832</v>
      </c>
      <c r="DC273" s="24">
        <v>-5.64524E-2</v>
      </c>
      <c r="DD273" s="24">
        <v>-2.9827099999999999E-2</v>
      </c>
      <c r="DE273" s="24">
        <v>-3.92232E-2</v>
      </c>
      <c r="DF273" s="24">
        <v>-3.1901999999999998E-3</v>
      </c>
      <c r="DG273" s="24">
        <v>-2.5369200000000001E-2</v>
      </c>
      <c r="DH273" s="24">
        <v>-5.0289000000000002E-3</v>
      </c>
      <c r="DI273" s="24">
        <v>2.04271E-2</v>
      </c>
      <c r="DJ273" s="24">
        <v>1.47759E-2</v>
      </c>
      <c r="DK273" s="24">
        <v>5.3125999999999998E-3</v>
      </c>
      <c r="DL273" s="24">
        <v>-1.9181999999999999E-3</v>
      </c>
      <c r="DM273" s="24">
        <v>7.6029000000000001E-3</v>
      </c>
      <c r="DN273" s="24">
        <v>-8.0480000000000005E-4</v>
      </c>
      <c r="DO273" s="24">
        <v>1.92943E-2</v>
      </c>
      <c r="DP273" s="24">
        <v>1.4323000000000001E-2</v>
      </c>
      <c r="DQ273" s="24">
        <v>-1.0145E-3</v>
      </c>
      <c r="DR273" s="24">
        <v>-2.2113299999999999E-2</v>
      </c>
      <c r="DS273" s="24">
        <v>-7.0356600000000005E-2</v>
      </c>
      <c r="DT273" s="24">
        <v>-5.3128399999999999E-2</v>
      </c>
      <c r="DU273" s="24">
        <v>-4.8272299999999997E-2</v>
      </c>
      <c r="DV273" s="24">
        <v>-5.65639E-2</v>
      </c>
      <c r="DW273" s="24">
        <v>-6.0514800000000001E-2</v>
      </c>
      <c r="DX273" s="24">
        <v>-7.7583799999999994E-2</v>
      </c>
      <c r="DY273" s="24">
        <v>-6.3828800000000005E-2</v>
      </c>
      <c r="DZ273" s="24">
        <v>-5.21048E-2</v>
      </c>
      <c r="EA273" s="24">
        <v>-4.6083000000000001E-3</v>
      </c>
      <c r="EB273" s="24">
        <v>2.0623900000000001E-2</v>
      </c>
      <c r="EC273" s="24">
        <v>7.1251999999999999E-3</v>
      </c>
      <c r="ED273" s="24">
        <v>1.43386E-2</v>
      </c>
      <c r="EE273" s="24">
        <v>-6.8624000000000003E-3</v>
      </c>
      <c r="EF273" s="24">
        <v>1.39282E-2</v>
      </c>
      <c r="EG273" s="24">
        <v>4.1174500000000003E-2</v>
      </c>
      <c r="EH273" s="24">
        <v>3.4631599999999998E-2</v>
      </c>
      <c r="EI273" s="24">
        <v>2.64274E-2</v>
      </c>
      <c r="EJ273" s="24">
        <v>2.2773999999999999E-2</v>
      </c>
      <c r="EK273" s="24">
        <v>3.4913E-2</v>
      </c>
      <c r="EL273" s="24">
        <v>2.8085700000000002E-2</v>
      </c>
      <c r="EM273" s="24">
        <v>5.1794E-2</v>
      </c>
      <c r="EN273" s="24">
        <v>4.1511399999999997E-2</v>
      </c>
      <c r="EO273" s="24">
        <v>3.4834499999999997E-2</v>
      </c>
      <c r="EP273" s="24">
        <v>3.6689100000000002E-2</v>
      </c>
      <c r="EQ273" s="24">
        <v>-8.7460999999999997E-3</v>
      </c>
      <c r="ER273" s="24">
        <v>6.8500000000000002E-3</v>
      </c>
      <c r="ES273" s="24">
        <v>1.0584E-2</v>
      </c>
      <c r="ET273" s="24">
        <v>-3.6880000000000002E-4</v>
      </c>
      <c r="EU273" s="24">
        <v>63.76925</v>
      </c>
      <c r="EV273" s="24">
        <v>62.940989999999999</v>
      </c>
      <c r="EW273" s="24">
        <v>62.594099999999997</v>
      </c>
      <c r="EX273" s="24">
        <v>62.23075</v>
      </c>
      <c r="EY273" s="24">
        <v>61.872050000000002</v>
      </c>
      <c r="EZ273" s="24">
        <v>61.572049999999997</v>
      </c>
      <c r="FA273" s="24">
        <v>61.477330000000002</v>
      </c>
      <c r="FB273" s="24">
        <v>61.310560000000002</v>
      </c>
      <c r="FC273" s="24">
        <v>63.478879999999997</v>
      </c>
      <c r="FD273" s="24">
        <v>67.255279999999999</v>
      </c>
      <c r="FE273" s="24">
        <v>70.512730000000005</v>
      </c>
      <c r="FF273" s="24">
        <v>73.568629999999999</v>
      </c>
      <c r="FG273" s="24">
        <v>75.297520000000006</v>
      </c>
      <c r="FH273" s="24">
        <v>75.584159999999997</v>
      </c>
      <c r="FI273" s="24">
        <v>75.529820000000001</v>
      </c>
      <c r="FJ273" s="24">
        <v>75.005279999999999</v>
      </c>
      <c r="FK273" s="24">
        <v>74.096279999999993</v>
      </c>
      <c r="FL273" s="24">
        <v>72.989750000000001</v>
      </c>
      <c r="FM273" s="24">
        <v>70.758700000000005</v>
      </c>
      <c r="FN273" s="24">
        <v>68.352490000000003</v>
      </c>
      <c r="FO273" s="24">
        <v>67.006519999999995</v>
      </c>
      <c r="FP273" s="24">
        <v>65.738820000000004</v>
      </c>
      <c r="FQ273" s="24">
        <v>64.871430000000004</v>
      </c>
      <c r="FR273" s="24">
        <v>63.926400000000001</v>
      </c>
      <c r="FS273" s="24">
        <v>1.0414749999999999</v>
      </c>
      <c r="FT273" s="24">
        <v>3.3459099999999999E-2</v>
      </c>
      <c r="FU273" s="24">
        <v>4.8599799999999999E-2</v>
      </c>
    </row>
    <row r="274" spans="1:177" x14ac:dyDescent="0.2">
      <c r="A274" s="14" t="s">
        <v>228</v>
      </c>
      <c r="B274" s="14" t="s">
        <v>199</v>
      </c>
      <c r="C274" s="14" t="s">
        <v>225</v>
      </c>
      <c r="D274" s="36" t="s">
        <v>246</v>
      </c>
      <c r="E274" s="25" t="s">
        <v>221</v>
      </c>
      <c r="F274" s="25">
        <v>1141</v>
      </c>
      <c r="G274" s="24">
        <v>0.59879329999999997</v>
      </c>
      <c r="H274" s="24">
        <v>0.53715840000000004</v>
      </c>
      <c r="I274" s="24">
        <v>0.4915001</v>
      </c>
      <c r="J274" s="24">
        <v>0.48016500000000001</v>
      </c>
      <c r="K274" s="24">
        <v>0.50680340000000001</v>
      </c>
      <c r="L274" s="24">
        <v>0.54515709999999995</v>
      </c>
      <c r="M274" s="24">
        <v>0.65996460000000001</v>
      </c>
      <c r="N274" s="24">
        <v>0.64657679999999995</v>
      </c>
      <c r="O274" s="24">
        <v>0.61747929999999995</v>
      </c>
      <c r="P274" s="24">
        <v>0.59528309999999995</v>
      </c>
      <c r="Q274" s="24">
        <v>0.5808046</v>
      </c>
      <c r="R274" s="24">
        <v>0.58528809999999998</v>
      </c>
      <c r="S274" s="24">
        <v>0.5970048</v>
      </c>
      <c r="T274" s="24">
        <v>0.61918169999999995</v>
      </c>
      <c r="U274" s="24">
        <v>0.65143660000000003</v>
      </c>
      <c r="V274" s="24">
        <v>0.70195940000000001</v>
      </c>
      <c r="W274" s="24">
        <v>0.79505380000000003</v>
      </c>
      <c r="X274" s="24">
        <v>0.88424219999999998</v>
      </c>
      <c r="Y274" s="24">
        <v>0.99383250000000001</v>
      </c>
      <c r="Z274" s="24">
        <v>1.0908629999999999</v>
      </c>
      <c r="AA274" s="24">
        <v>1.059259</v>
      </c>
      <c r="AB274" s="24">
        <v>0.96656070000000005</v>
      </c>
      <c r="AC274" s="24">
        <v>0.82519109999999996</v>
      </c>
      <c r="AD274" s="24">
        <v>0.68597140000000001</v>
      </c>
      <c r="AE274" s="24">
        <v>1.6140399999999999E-2</v>
      </c>
      <c r="AF274" s="24">
        <v>1.85869E-2</v>
      </c>
      <c r="AG274" s="24">
        <v>-4.8339999999999998E-3</v>
      </c>
      <c r="AH274" s="24">
        <v>-2.9840200000000001E-2</v>
      </c>
      <c r="AI274" s="24">
        <v>-3.7550399999999998E-2</v>
      </c>
      <c r="AJ274" s="24">
        <v>-5.8506700000000002E-2</v>
      </c>
      <c r="AK274" s="24">
        <v>6.3699999999999998E-3</v>
      </c>
      <c r="AL274" s="24">
        <v>-5.3510000000000005E-4</v>
      </c>
      <c r="AM274" s="24">
        <v>1.93376E-2</v>
      </c>
      <c r="AN274" s="24">
        <v>1.6371000000000001E-3</v>
      </c>
      <c r="AO274" s="24">
        <v>-3.8695199999999999E-2</v>
      </c>
      <c r="AP274" s="24">
        <v>-2.7341799999999999E-2</v>
      </c>
      <c r="AQ274" s="24">
        <v>-5.5240600000000001E-2</v>
      </c>
      <c r="AR274" s="24">
        <v>-3.1262999999999999E-2</v>
      </c>
      <c r="AS274" s="24">
        <v>-3.9413700000000003E-2</v>
      </c>
      <c r="AT274" s="24">
        <v>-6.4320199999999994E-2</v>
      </c>
      <c r="AU274" s="24">
        <v>-1.6703800000000001E-2</v>
      </c>
      <c r="AV274" s="24">
        <v>-1.0236200000000001E-2</v>
      </c>
      <c r="AW274" s="24">
        <v>-3.21076E-2</v>
      </c>
      <c r="AX274" s="24">
        <v>2.8059999999999999E-4</v>
      </c>
      <c r="AY274" s="24">
        <v>-7.2367000000000004E-3</v>
      </c>
      <c r="AZ274" s="24">
        <v>1.0775099999999999E-2</v>
      </c>
      <c r="BA274" s="24">
        <v>2.5554199999999999E-2</v>
      </c>
      <c r="BB274" s="24">
        <v>6.0724000000000004E-3</v>
      </c>
      <c r="BC274" s="24">
        <v>3.6145400000000001E-2</v>
      </c>
      <c r="BD274" s="24">
        <v>3.6351799999999997E-2</v>
      </c>
      <c r="BE274" s="24">
        <v>1.3048499999999999E-2</v>
      </c>
      <c r="BF274" s="24">
        <v>-1.03838E-2</v>
      </c>
      <c r="BG274" s="24">
        <v>-1.7171499999999999E-2</v>
      </c>
      <c r="BH274" s="24">
        <v>-3.6289500000000002E-2</v>
      </c>
      <c r="BI274" s="24">
        <v>2.7203999999999999E-2</v>
      </c>
      <c r="BJ274" s="24">
        <v>2.05422E-2</v>
      </c>
      <c r="BK274" s="24">
        <v>4.0876500000000003E-2</v>
      </c>
      <c r="BL274" s="24">
        <v>2.2814399999999999E-2</v>
      </c>
      <c r="BM274" s="24">
        <v>-1.8304999999999998E-2</v>
      </c>
      <c r="BN274" s="24">
        <v>-6.9423999999999996E-3</v>
      </c>
      <c r="BO274" s="24">
        <v>-3.1582699999999998E-2</v>
      </c>
      <c r="BP274" s="24">
        <v>-6.9230000000000003E-3</v>
      </c>
      <c r="BQ274" s="24">
        <v>-1.2198199999999999E-2</v>
      </c>
      <c r="BR274" s="24">
        <v>-3.3960400000000002E-2</v>
      </c>
      <c r="BS274" s="24">
        <v>1.32684E-2</v>
      </c>
      <c r="BT274" s="24">
        <v>1.88703E-2</v>
      </c>
      <c r="BU274" s="24">
        <v>-1.4109999999999999E-4</v>
      </c>
      <c r="BV274" s="24">
        <v>3.2747900000000003E-2</v>
      </c>
      <c r="BW274" s="24">
        <v>2.3107200000000001E-2</v>
      </c>
      <c r="BX274" s="24">
        <v>3.61176E-2</v>
      </c>
      <c r="BY274" s="24">
        <v>4.9306000000000003E-2</v>
      </c>
      <c r="BZ274" s="24">
        <v>2.6613899999999999E-2</v>
      </c>
      <c r="CA274" s="24">
        <v>5.0000799999999998E-2</v>
      </c>
      <c r="CB274" s="24">
        <v>4.8655700000000003E-2</v>
      </c>
      <c r="CC274" s="24">
        <v>2.5433899999999999E-2</v>
      </c>
      <c r="CD274" s="24">
        <v>3.0917000000000002E-3</v>
      </c>
      <c r="CE274" s="24">
        <v>-3.0571000000000001E-3</v>
      </c>
      <c r="CF274" s="24">
        <v>-2.0901900000000001E-2</v>
      </c>
      <c r="CG274" s="24">
        <v>4.16336E-2</v>
      </c>
      <c r="CH274" s="24">
        <v>3.5140299999999999E-2</v>
      </c>
      <c r="CI274" s="24">
        <v>5.5794200000000002E-2</v>
      </c>
      <c r="CJ274" s="24">
        <v>3.74817E-2</v>
      </c>
      <c r="CK274" s="24">
        <v>-4.1828999999999998E-3</v>
      </c>
      <c r="CL274" s="24">
        <v>7.1861E-3</v>
      </c>
      <c r="CM274" s="24">
        <v>-1.51973E-2</v>
      </c>
      <c r="CN274" s="24">
        <v>9.9348000000000006E-3</v>
      </c>
      <c r="CO274" s="24">
        <v>6.6512000000000003E-3</v>
      </c>
      <c r="CP274" s="24">
        <v>-1.2933200000000001E-2</v>
      </c>
      <c r="CQ274" s="24">
        <v>3.4027000000000002E-2</v>
      </c>
      <c r="CR274" s="24">
        <v>3.9029399999999999E-2</v>
      </c>
      <c r="CS274" s="24">
        <v>2.1998799999999999E-2</v>
      </c>
      <c r="CT274" s="24">
        <v>5.5234699999999998E-2</v>
      </c>
      <c r="CU274" s="24">
        <v>4.41234E-2</v>
      </c>
      <c r="CV274" s="24">
        <v>5.3669799999999997E-2</v>
      </c>
      <c r="CW274" s="24">
        <v>6.5756400000000007E-2</v>
      </c>
      <c r="CX274" s="24">
        <v>4.0840799999999997E-2</v>
      </c>
      <c r="CY274" s="24">
        <v>6.3856200000000002E-2</v>
      </c>
      <c r="CZ274" s="24">
        <v>6.0959600000000003E-2</v>
      </c>
      <c r="DA274" s="24">
        <v>3.78193E-2</v>
      </c>
      <c r="DB274" s="24">
        <v>1.6567100000000001E-2</v>
      </c>
      <c r="DC274" s="24">
        <v>1.1057300000000001E-2</v>
      </c>
      <c r="DD274" s="24">
        <v>-5.5142999999999998E-3</v>
      </c>
      <c r="DE274" s="24">
        <v>5.6063200000000001E-2</v>
      </c>
      <c r="DF274" s="24">
        <v>4.9738400000000002E-2</v>
      </c>
      <c r="DG274" s="24">
        <v>7.0711899999999994E-2</v>
      </c>
      <c r="DH274" s="24">
        <v>5.2149000000000001E-2</v>
      </c>
      <c r="DI274" s="24">
        <v>9.9392999999999999E-3</v>
      </c>
      <c r="DJ274" s="24">
        <v>2.1314699999999999E-2</v>
      </c>
      <c r="DK274" s="24">
        <v>1.188E-3</v>
      </c>
      <c r="DL274" s="24">
        <v>2.67926E-2</v>
      </c>
      <c r="DM274" s="24">
        <v>2.5500599999999998E-2</v>
      </c>
      <c r="DN274" s="24">
        <v>8.0938999999999994E-3</v>
      </c>
      <c r="DO274" s="24">
        <v>5.47857E-2</v>
      </c>
      <c r="DP274" s="24">
        <v>5.9188499999999998E-2</v>
      </c>
      <c r="DQ274" s="24">
        <v>4.4138700000000003E-2</v>
      </c>
      <c r="DR274" s="24">
        <v>7.7721499999999999E-2</v>
      </c>
      <c r="DS274" s="24">
        <v>6.5139500000000003E-2</v>
      </c>
      <c r="DT274" s="24">
        <v>7.1221999999999994E-2</v>
      </c>
      <c r="DU274" s="24">
        <v>8.2206899999999999E-2</v>
      </c>
      <c r="DV274" s="24">
        <v>5.50678E-2</v>
      </c>
      <c r="DW274" s="24">
        <v>8.38613E-2</v>
      </c>
      <c r="DX274" s="24">
        <v>7.8724500000000003E-2</v>
      </c>
      <c r="DY274" s="24">
        <v>5.5701800000000003E-2</v>
      </c>
      <c r="DZ274" s="24">
        <v>3.60235E-2</v>
      </c>
      <c r="EA274" s="24">
        <v>3.1436199999999997E-2</v>
      </c>
      <c r="EB274" s="24">
        <v>1.67029E-2</v>
      </c>
      <c r="EC274" s="24">
        <v>7.6897199999999999E-2</v>
      </c>
      <c r="ED274" s="24">
        <v>7.0815699999999995E-2</v>
      </c>
      <c r="EE274" s="24">
        <v>9.2250700000000005E-2</v>
      </c>
      <c r="EF274" s="24">
        <v>7.3326199999999994E-2</v>
      </c>
      <c r="EG274" s="24">
        <v>3.0329499999999999E-2</v>
      </c>
      <c r="EH274" s="24">
        <v>4.1714099999999997E-2</v>
      </c>
      <c r="EI274" s="24">
        <v>2.4845900000000001E-2</v>
      </c>
      <c r="EJ274" s="24">
        <v>5.11326E-2</v>
      </c>
      <c r="EK274" s="24">
        <v>5.2716100000000002E-2</v>
      </c>
      <c r="EL274" s="24">
        <v>3.8453800000000003E-2</v>
      </c>
      <c r="EM274" s="24">
        <v>8.4757799999999994E-2</v>
      </c>
      <c r="EN274" s="24">
        <v>8.8294999999999998E-2</v>
      </c>
      <c r="EO274" s="24">
        <v>7.6105300000000001E-2</v>
      </c>
      <c r="EP274" s="24">
        <v>0.1101888</v>
      </c>
      <c r="EQ274" s="24">
        <v>9.5483399999999996E-2</v>
      </c>
      <c r="ER274" s="24">
        <v>9.65646E-2</v>
      </c>
      <c r="ES274" s="24">
        <v>0.1059587</v>
      </c>
      <c r="ET274" s="24">
        <v>7.5609300000000004E-2</v>
      </c>
      <c r="EU274" s="24">
        <v>60.336320000000001</v>
      </c>
      <c r="EV274" s="24">
        <v>59.41574</v>
      </c>
      <c r="EW274" s="24">
        <v>58.900889999999997</v>
      </c>
      <c r="EX274" s="24">
        <v>58.472630000000002</v>
      </c>
      <c r="EY274" s="24">
        <v>57.948120000000003</v>
      </c>
      <c r="EZ274" s="24">
        <v>57.637569999999997</v>
      </c>
      <c r="FA274" s="24">
        <v>57.284790000000001</v>
      </c>
      <c r="FB274" s="24">
        <v>56.952060000000003</v>
      </c>
      <c r="FC274" s="24">
        <v>59.451880000000003</v>
      </c>
      <c r="FD274" s="24">
        <v>64.528440000000003</v>
      </c>
      <c r="FE274" s="24">
        <v>69.425759999999997</v>
      </c>
      <c r="FF274" s="24">
        <v>74.034350000000003</v>
      </c>
      <c r="FG274" s="24">
        <v>77.007159999999999</v>
      </c>
      <c r="FH274" s="24">
        <v>78.67013</v>
      </c>
      <c r="FI274" s="24">
        <v>78.694100000000006</v>
      </c>
      <c r="FJ274" s="24">
        <v>78.086590000000001</v>
      </c>
      <c r="FK274" s="24">
        <v>76.742040000000003</v>
      </c>
      <c r="FL274" s="24">
        <v>74.618610000000004</v>
      </c>
      <c r="FM274" s="24">
        <v>71.08587</v>
      </c>
      <c r="FN274" s="24">
        <v>67.173159999999996</v>
      </c>
      <c r="FO274" s="24">
        <v>65.241140000000001</v>
      </c>
      <c r="FP274" s="24">
        <v>63.2941</v>
      </c>
      <c r="FQ274" s="24">
        <v>62.06082</v>
      </c>
      <c r="FR274" s="24">
        <v>60.709119999999999</v>
      </c>
      <c r="FS274" s="24">
        <v>0.49732690000000002</v>
      </c>
      <c r="FT274" s="24">
        <v>2.09231E-2</v>
      </c>
      <c r="FU274" s="24">
        <v>3.4905699999999998E-2</v>
      </c>
    </row>
    <row r="275" spans="1:177" x14ac:dyDescent="0.2">
      <c r="A275" s="14" t="s">
        <v>228</v>
      </c>
      <c r="B275" s="14" t="s">
        <v>199</v>
      </c>
      <c r="C275" s="14" t="s">
        <v>225</v>
      </c>
      <c r="D275" s="36" t="s">
        <v>247</v>
      </c>
      <c r="E275" s="25" t="s">
        <v>219</v>
      </c>
      <c r="F275" s="25">
        <v>5229</v>
      </c>
      <c r="G275" s="24">
        <v>0.7422512</v>
      </c>
      <c r="H275" s="24">
        <v>0.67059360000000001</v>
      </c>
      <c r="I275" s="24">
        <v>0.61477040000000005</v>
      </c>
      <c r="J275" s="24">
        <v>0.58275960000000004</v>
      </c>
      <c r="K275" s="24">
        <v>0.57203320000000002</v>
      </c>
      <c r="L275" s="24">
        <v>0.60377199999999998</v>
      </c>
      <c r="M275" s="24">
        <v>0.66857690000000003</v>
      </c>
      <c r="N275" s="24">
        <v>0.68196760000000001</v>
      </c>
      <c r="O275" s="24">
        <v>0.64842750000000005</v>
      </c>
      <c r="P275" s="24">
        <v>0.65285329999999997</v>
      </c>
      <c r="Q275" s="24">
        <v>0.69176029999999999</v>
      </c>
      <c r="R275" s="24">
        <v>0.73812230000000001</v>
      </c>
      <c r="S275" s="24">
        <v>0.78693310000000005</v>
      </c>
      <c r="T275" s="24">
        <v>0.82846299999999995</v>
      </c>
      <c r="U275" s="24">
        <v>0.86431570000000002</v>
      </c>
      <c r="V275" s="24">
        <v>0.91345339999999997</v>
      </c>
      <c r="W275" s="24">
        <v>0.96633539999999996</v>
      </c>
      <c r="X275" s="24">
        <v>1.0407919999999999</v>
      </c>
      <c r="Y275" s="24">
        <v>1.082538</v>
      </c>
      <c r="Z275" s="24">
        <v>1.150728</v>
      </c>
      <c r="AA275" s="24">
        <v>1.1705669999999999</v>
      </c>
      <c r="AB275" s="24">
        <v>1.0944069999999999</v>
      </c>
      <c r="AC275" s="24">
        <v>0.97112109999999996</v>
      </c>
      <c r="AD275" s="24">
        <v>0.83637470000000003</v>
      </c>
      <c r="AE275" s="24">
        <v>-4.3646400000000002E-2</v>
      </c>
      <c r="AF275" s="24">
        <v>-3.9193400000000003E-2</v>
      </c>
      <c r="AG275" s="24">
        <v>-4.0283699999999999E-2</v>
      </c>
      <c r="AH275" s="24">
        <v>-3.5340099999999999E-2</v>
      </c>
      <c r="AI275" s="24">
        <v>-2.4345599999999998E-2</v>
      </c>
      <c r="AJ275" s="24">
        <v>-6.8075999999999996E-3</v>
      </c>
      <c r="AK275" s="24">
        <v>-1.6948E-3</v>
      </c>
      <c r="AL275" s="24">
        <v>-1.41604E-2</v>
      </c>
      <c r="AM275" s="24">
        <v>-2.2029E-2</v>
      </c>
      <c r="AN275" s="24">
        <v>-1.44058E-2</v>
      </c>
      <c r="AO275" s="24">
        <v>7.6429999999999996E-3</v>
      </c>
      <c r="AP275" s="24">
        <v>4.1097300000000003E-2</v>
      </c>
      <c r="AQ275" s="24">
        <v>5.1201200000000002E-2</v>
      </c>
      <c r="AR275" s="24">
        <v>5.6008299999999997E-2</v>
      </c>
      <c r="AS275" s="24">
        <v>5.6657100000000002E-2</v>
      </c>
      <c r="AT275" s="24">
        <v>5.4437600000000003E-2</v>
      </c>
      <c r="AU275" s="24">
        <v>5.8006700000000001E-2</v>
      </c>
      <c r="AV275" s="24">
        <v>6.4169100000000007E-2</v>
      </c>
      <c r="AW275" s="24">
        <v>2.55144E-2</v>
      </c>
      <c r="AX275" s="24">
        <v>4.4305999999999998E-3</v>
      </c>
      <c r="AY275" s="24">
        <v>1.1036600000000001E-2</v>
      </c>
      <c r="AZ275" s="24">
        <v>3.4191999999999998E-3</v>
      </c>
      <c r="BA275" s="24">
        <v>-1.64733E-2</v>
      </c>
      <c r="BB275" s="24">
        <v>-2.41403E-2</v>
      </c>
      <c r="BC275" s="24">
        <v>-3.1757399999999998E-2</v>
      </c>
      <c r="BD275" s="24">
        <v>-2.7589200000000001E-2</v>
      </c>
      <c r="BE275" s="24">
        <v>-2.9458000000000002E-2</v>
      </c>
      <c r="BF275" s="24">
        <v>-2.50119E-2</v>
      </c>
      <c r="BG275" s="24">
        <v>-1.4417299999999999E-2</v>
      </c>
      <c r="BH275" s="24">
        <v>2.9175999999999998E-3</v>
      </c>
      <c r="BI275" s="24">
        <v>7.7610999999999999E-3</v>
      </c>
      <c r="BJ275" s="24">
        <v>-5.2059000000000003E-3</v>
      </c>
      <c r="BK275" s="24">
        <v>-1.3721499999999999E-2</v>
      </c>
      <c r="BL275" s="24">
        <v>-6.3232999999999996E-3</v>
      </c>
      <c r="BM275" s="24">
        <v>1.5968099999999999E-2</v>
      </c>
      <c r="BN275" s="24">
        <v>4.9746499999999999E-2</v>
      </c>
      <c r="BO275" s="24">
        <v>6.0459499999999999E-2</v>
      </c>
      <c r="BP275" s="24">
        <v>6.5756200000000001E-2</v>
      </c>
      <c r="BQ275" s="24">
        <v>6.69873E-2</v>
      </c>
      <c r="BR275" s="24">
        <v>6.4874699999999993E-2</v>
      </c>
      <c r="BS275" s="24">
        <v>6.8848300000000001E-2</v>
      </c>
      <c r="BT275" s="24">
        <v>7.4724700000000005E-2</v>
      </c>
      <c r="BU275" s="24">
        <v>3.64137E-2</v>
      </c>
      <c r="BV275" s="24">
        <v>1.55274E-2</v>
      </c>
      <c r="BW275" s="24">
        <v>2.2708200000000001E-2</v>
      </c>
      <c r="BX275" s="24">
        <v>1.4592300000000001E-2</v>
      </c>
      <c r="BY275" s="24">
        <v>-5.3353999999999997E-3</v>
      </c>
      <c r="BZ275" s="24">
        <v>-1.3311699999999999E-2</v>
      </c>
      <c r="CA275" s="24">
        <v>-2.3523100000000002E-2</v>
      </c>
      <c r="CB275" s="24">
        <v>-1.9552300000000002E-2</v>
      </c>
      <c r="CC275" s="24">
        <v>-2.19601E-2</v>
      </c>
      <c r="CD275" s="24">
        <v>-1.7858599999999999E-2</v>
      </c>
      <c r="CE275" s="24">
        <v>-7.5408999999999997E-3</v>
      </c>
      <c r="CF275" s="24">
        <v>9.6532000000000007E-3</v>
      </c>
      <c r="CG275" s="24">
        <v>1.43103E-2</v>
      </c>
      <c r="CH275" s="24">
        <v>9.9590000000000008E-4</v>
      </c>
      <c r="CI275" s="24">
        <v>-7.9678000000000006E-3</v>
      </c>
      <c r="CJ275" s="24">
        <v>-7.2539999999999996E-4</v>
      </c>
      <c r="CK275" s="24">
        <v>2.1734099999999999E-2</v>
      </c>
      <c r="CL275" s="24">
        <v>5.5736899999999999E-2</v>
      </c>
      <c r="CM275" s="24">
        <v>6.6871799999999995E-2</v>
      </c>
      <c r="CN275" s="24">
        <v>7.2507600000000005E-2</v>
      </c>
      <c r="CO275" s="24">
        <v>7.4142E-2</v>
      </c>
      <c r="CP275" s="24">
        <v>7.2103500000000001E-2</v>
      </c>
      <c r="CQ275" s="24">
        <v>7.6357099999999997E-2</v>
      </c>
      <c r="CR275" s="24">
        <v>8.2035499999999997E-2</v>
      </c>
      <c r="CS275" s="24">
        <v>4.3962599999999998E-2</v>
      </c>
      <c r="CT275" s="24">
        <v>2.32131E-2</v>
      </c>
      <c r="CU275" s="24">
        <v>3.0791900000000001E-2</v>
      </c>
      <c r="CV275" s="24">
        <v>2.2330699999999998E-2</v>
      </c>
      <c r="CW275" s="24">
        <v>2.3787000000000001E-3</v>
      </c>
      <c r="CX275" s="24">
        <v>-5.8117999999999998E-3</v>
      </c>
      <c r="CY275" s="24">
        <v>-1.52888E-2</v>
      </c>
      <c r="CZ275" s="24">
        <v>-1.1515299999999999E-2</v>
      </c>
      <c r="DA275" s="24">
        <v>-1.4462300000000001E-2</v>
      </c>
      <c r="DB275" s="24">
        <v>-1.0705299999999999E-2</v>
      </c>
      <c r="DC275" s="24">
        <v>-6.646E-4</v>
      </c>
      <c r="DD275" s="24">
        <v>1.6388900000000001E-2</v>
      </c>
      <c r="DE275" s="24">
        <v>2.08594E-2</v>
      </c>
      <c r="DF275" s="24">
        <v>7.1977999999999999E-3</v>
      </c>
      <c r="DG275" s="24">
        <v>-2.2139999999999998E-3</v>
      </c>
      <c r="DH275" s="24">
        <v>4.8725000000000001E-3</v>
      </c>
      <c r="DI275" s="24">
        <v>2.75E-2</v>
      </c>
      <c r="DJ275" s="24">
        <v>6.1727299999999999E-2</v>
      </c>
      <c r="DK275" s="24">
        <v>7.3284100000000005E-2</v>
      </c>
      <c r="DL275" s="24">
        <v>7.9258999999999996E-2</v>
      </c>
      <c r="DM275" s="24">
        <v>8.12967E-2</v>
      </c>
      <c r="DN275" s="24">
        <v>7.9332200000000005E-2</v>
      </c>
      <c r="DO275" s="24">
        <v>8.3865899999999993E-2</v>
      </c>
      <c r="DP275" s="24">
        <v>8.9346200000000001E-2</v>
      </c>
      <c r="DQ275" s="24">
        <v>5.1511500000000002E-2</v>
      </c>
      <c r="DR275" s="24">
        <v>3.0898800000000001E-2</v>
      </c>
      <c r="DS275" s="24">
        <v>3.8875600000000003E-2</v>
      </c>
      <c r="DT275" s="24">
        <v>3.0069200000000001E-2</v>
      </c>
      <c r="DU275" s="24">
        <v>1.00927E-2</v>
      </c>
      <c r="DV275" s="24">
        <v>1.688E-3</v>
      </c>
      <c r="DW275" s="24">
        <v>-3.3998000000000001E-3</v>
      </c>
      <c r="DX275" s="24">
        <v>8.8900000000000006E-5</v>
      </c>
      <c r="DY275" s="24">
        <v>-3.6365E-3</v>
      </c>
      <c r="DZ275" s="24">
        <v>-3.77E-4</v>
      </c>
      <c r="EA275" s="24">
        <v>9.2638000000000009E-3</v>
      </c>
      <c r="EB275" s="24">
        <v>2.6114100000000001E-2</v>
      </c>
      <c r="EC275" s="24">
        <v>3.03153E-2</v>
      </c>
      <c r="ED275" s="24">
        <v>1.6152300000000001E-2</v>
      </c>
      <c r="EE275" s="24">
        <v>6.0933999999999997E-3</v>
      </c>
      <c r="EF275" s="24">
        <v>1.2955E-2</v>
      </c>
      <c r="EG275" s="24">
        <v>3.5825200000000001E-2</v>
      </c>
      <c r="EH275" s="24">
        <v>7.0376400000000006E-2</v>
      </c>
      <c r="EI275" s="24">
        <v>8.2542500000000005E-2</v>
      </c>
      <c r="EJ275" s="24">
        <v>8.90069E-2</v>
      </c>
      <c r="EK275" s="24">
        <v>9.1626899999999997E-2</v>
      </c>
      <c r="EL275" s="24">
        <v>8.9769299999999996E-2</v>
      </c>
      <c r="EM275" s="24">
        <v>9.47075E-2</v>
      </c>
      <c r="EN275" s="24">
        <v>9.9901799999999999E-2</v>
      </c>
      <c r="EO275" s="24">
        <v>6.2410800000000002E-2</v>
      </c>
      <c r="EP275" s="24">
        <v>4.1995699999999997E-2</v>
      </c>
      <c r="EQ275" s="24">
        <v>5.05472E-2</v>
      </c>
      <c r="ER275" s="24">
        <v>4.1242300000000003E-2</v>
      </c>
      <c r="ES275" s="24">
        <v>2.1230599999999999E-2</v>
      </c>
      <c r="ET275" s="24">
        <v>1.2516599999999999E-2</v>
      </c>
      <c r="EU275" s="24">
        <v>67.257339999999999</v>
      </c>
      <c r="EV275" s="24">
        <v>66.868290000000002</v>
      </c>
      <c r="EW275" s="24">
        <v>66.521169999999998</v>
      </c>
      <c r="EX275" s="24">
        <v>65.99915</v>
      </c>
      <c r="EY275" s="24">
        <v>65.636200000000002</v>
      </c>
      <c r="EZ275" s="24">
        <v>65.49203</v>
      </c>
      <c r="FA275" s="24">
        <v>65.209400000000002</v>
      </c>
      <c r="FB275" s="24">
        <v>65.254090000000005</v>
      </c>
      <c r="FC275" s="24">
        <v>67.716610000000003</v>
      </c>
      <c r="FD275" s="24">
        <v>71.463939999999994</v>
      </c>
      <c r="FE275" s="24">
        <v>74.797449999999998</v>
      </c>
      <c r="FF275" s="24">
        <v>77.536090000000002</v>
      </c>
      <c r="FG275" s="24">
        <v>78.704700000000003</v>
      </c>
      <c r="FH275" s="24">
        <v>79.693690000000004</v>
      </c>
      <c r="FI275" s="24">
        <v>79.906790000000001</v>
      </c>
      <c r="FJ275" s="24">
        <v>79.464340000000007</v>
      </c>
      <c r="FK275" s="24">
        <v>78.56765</v>
      </c>
      <c r="FL275" s="24">
        <v>77.372159999999994</v>
      </c>
      <c r="FM275" s="24">
        <v>75.233230000000006</v>
      </c>
      <c r="FN275" s="24">
        <v>72.396749999999997</v>
      </c>
      <c r="FO275" s="24">
        <v>70.514849999999996</v>
      </c>
      <c r="FP275" s="24">
        <v>69.249080000000006</v>
      </c>
      <c r="FQ275" s="24">
        <v>68.302210000000002</v>
      </c>
      <c r="FR275" s="24">
        <v>67.635570000000001</v>
      </c>
      <c r="FS275" s="24">
        <v>0.2333943</v>
      </c>
      <c r="FT275" s="24">
        <v>9.3834000000000001E-3</v>
      </c>
      <c r="FU275" s="24">
        <v>1.23277E-2</v>
      </c>
    </row>
    <row r="276" spans="1:177" x14ac:dyDescent="0.2">
      <c r="A276" s="14" t="s">
        <v>228</v>
      </c>
      <c r="B276" s="14" t="s">
        <v>199</v>
      </c>
      <c r="C276" s="14" t="s">
        <v>225</v>
      </c>
      <c r="D276" s="36" t="s">
        <v>247</v>
      </c>
      <c r="E276" s="25" t="s">
        <v>220</v>
      </c>
      <c r="F276" s="25">
        <v>3016</v>
      </c>
      <c r="G276" s="24">
        <v>0.71995469999999995</v>
      </c>
      <c r="H276" s="24">
        <v>0.63779229999999998</v>
      </c>
      <c r="I276" s="24">
        <v>0.57404909999999998</v>
      </c>
      <c r="J276" s="24">
        <v>0.53937139999999995</v>
      </c>
      <c r="K276" s="24">
        <v>0.52808549999999999</v>
      </c>
      <c r="L276" s="24">
        <v>0.55306330000000004</v>
      </c>
      <c r="M276" s="24">
        <v>0.61351999999999995</v>
      </c>
      <c r="N276" s="24">
        <v>0.64570680000000003</v>
      </c>
      <c r="O276" s="24">
        <v>0.63118189999999996</v>
      </c>
      <c r="P276" s="24">
        <v>0.64795780000000003</v>
      </c>
      <c r="Q276" s="24">
        <v>0.67774040000000002</v>
      </c>
      <c r="R276" s="24">
        <v>0.71545630000000005</v>
      </c>
      <c r="S276" s="24">
        <v>0.74776980000000004</v>
      </c>
      <c r="T276" s="24">
        <v>0.78312879999999996</v>
      </c>
      <c r="U276" s="24">
        <v>0.8065544</v>
      </c>
      <c r="V276" s="24">
        <v>0.8463349</v>
      </c>
      <c r="W276" s="24">
        <v>0.89009919999999998</v>
      </c>
      <c r="X276" s="24">
        <v>0.96098260000000002</v>
      </c>
      <c r="Y276" s="24">
        <v>1.0068569999999999</v>
      </c>
      <c r="Z276" s="24">
        <v>1.0718190000000001</v>
      </c>
      <c r="AA276" s="24">
        <v>1.1050450000000001</v>
      </c>
      <c r="AB276" s="24">
        <v>1.0441720000000001</v>
      </c>
      <c r="AC276" s="24">
        <v>0.93331529999999996</v>
      </c>
      <c r="AD276" s="24">
        <v>0.80781780000000003</v>
      </c>
      <c r="AE276" s="24">
        <v>-6.9307400000000005E-2</v>
      </c>
      <c r="AF276" s="24">
        <v>-7.7091000000000007E-2</v>
      </c>
      <c r="AG276" s="24">
        <v>-7.9805399999999999E-2</v>
      </c>
      <c r="AH276" s="24">
        <v>-6.8209099999999995E-2</v>
      </c>
      <c r="AI276" s="24">
        <v>-4.7078599999999998E-2</v>
      </c>
      <c r="AJ276" s="24">
        <v>-2.67575E-2</v>
      </c>
      <c r="AK276" s="24">
        <v>-2.5274899999999999E-2</v>
      </c>
      <c r="AL276" s="24">
        <v>-2.5622700000000002E-2</v>
      </c>
      <c r="AM276" s="24">
        <v>-2.7943200000000001E-2</v>
      </c>
      <c r="AN276" s="24">
        <v>-1.34974E-2</v>
      </c>
      <c r="AO276" s="24">
        <v>5.1802000000000003E-3</v>
      </c>
      <c r="AP276" s="24">
        <v>3.7035199999999997E-2</v>
      </c>
      <c r="AQ276" s="24">
        <v>3.5081899999999999E-2</v>
      </c>
      <c r="AR276" s="24">
        <v>4.3987499999999999E-2</v>
      </c>
      <c r="AS276" s="24">
        <v>4.5702800000000002E-2</v>
      </c>
      <c r="AT276" s="24">
        <v>4.4792100000000001E-2</v>
      </c>
      <c r="AU276" s="24">
        <v>4.5775299999999998E-2</v>
      </c>
      <c r="AV276" s="24">
        <v>5.2983500000000003E-2</v>
      </c>
      <c r="AW276" s="24">
        <v>2.0773E-2</v>
      </c>
      <c r="AX276" s="24">
        <v>-6.5887000000000003E-3</v>
      </c>
      <c r="AY276" s="24">
        <v>-3.8663999999999999E-3</v>
      </c>
      <c r="AZ276" s="24">
        <v>-1.92441E-2</v>
      </c>
      <c r="BA276" s="24">
        <v>-3.7683000000000001E-2</v>
      </c>
      <c r="BB276" s="24">
        <v>-4.3525000000000001E-2</v>
      </c>
      <c r="BC276" s="24">
        <v>-5.4430600000000003E-2</v>
      </c>
      <c r="BD276" s="24">
        <v>-6.2821500000000002E-2</v>
      </c>
      <c r="BE276" s="24">
        <v>-6.7122100000000004E-2</v>
      </c>
      <c r="BF276" s="24">
        <v>-5.6323999999999999E-2</v>
      </c>
      <c r="BG276" s="24">
        <v>-3.6286899999999997E-2</v>
      </c>
      <c r="BH276" s="24">
        <v>-1.66058E-2</v>
      </c>
      <c r="BI276" s="24">
        <v>-1.57149E-2</v>
      </c>
      <c r="BJ276" s="24">
        <v>-1.51074E-2</v>
      </c>
      <c r="BK276" s="24">
        <v>-1.7555399999999999E-2</v>
      </c>
      <c r="BL276" s="24">
        <v>-2.8541E-3</v>
      </c>
      <c r="BM276" s="24">
        <v>1.6009499999999999E-2</v>
      </c>
      <c r="BN276" s="24">
        <v>4.7930300000000002E-2</v>
      </c>
      <c r="BO276" s="24">
        <v>4.6846600000000002E-2</v>
      </c>
      <c r="BP276" s="24">
        <v>5.6140700000000002E-2</v>
      </c>
      <c r="BQ276" s="24">
        <v>5.8880500000000002E-2</v>
      </c>
      <c r="BR276" s="24">
        <v>5.81833E-2</v>
      </c>
      <c r="BS276" s="24">
        <v>5.9812200000000003E-2</v>
      </c>
      <c r="BT276" s="24">
        <v>6.6479800000000006E-2</v>
      </c>
      <c r="BU276" s="24">
        <v>3.4970300000000003E-2</v>
      </c>
      <c r="BV276" s="24">
        <v>7.8755000000000006E-3</v>
      </c>
      <c r="BW276" s="24">
        <v>1.05843E-2</v>
      </c>
      <c r="BX276" s="24">
        <v>-5.6315999999999996E-3</v>
      </c>
      <c r="BY276" s="24">
        <v>-2.4632399999999999E-2</v>
      </c>
      <c r="BZ276" s="24">
        <v>-3.0837799999999999E-2</v>
      </c>
      <c r="CA276" s="24">
        <v>-4.4127E-2</v>
      </c>
      <c r="CB276" s="24">
        <v>-5.2938499999999999E-2</v>
      </c>
      <c r="CC276" s="24">
        <v>-5.8337600000000003E-2</v>
      </c>
      <c r="CD276" s="24">
        <v>-4.80924E-2</v>
      </c>
      <c r="CE276" s="24">
        <v>-2.88127E-2</v>
      </c>
      <c r="CF276" s="24">
        <v>-9.5747999999999996E-3</v>
      </c>
      <c r="CG276" s="24">
        <v>-9.0936999999999997E-3</v>
      </c>
      <c r="CH276" s="24">
        <v>-7.8244999999999999E-3</v>
      </c>
      <c r="CI276" s="24">
        <v>-1.0360899999999999E-2</v>
      </c>
      <c r="CJ276" s="24">
        <v>4.5174999999999998E-3</v>
      </c>
      <c r="CK276" s="24">
        <v>2.351E-2</v>
      </c>
      <c r="CL276" s="24">
        <v>5.5476200000000003E-2</v>
      </c>
      <c r="CM276" s="24">
        <v>5.4994700000000001E-2</v>
      </c>
      <c r="CN276" s="24">
        <v>6.4557900000000001E-2</v>
      </c>
      <c r="CO276" s="24">
        <v>6.8007399999999996E-2</v>
      </c>
      <c r="CP276" s="24">
        <v>6.7457900000000001E-2</v>
      </c>
      <c r="CQ276" s="24">
        <v>6.9534200000000004E-2</v>
      </c>
      <c r="CR276" s="24">
        <v>7.58273E-2</v>
      </c>
      <c r="CS276" s="24">
        <v>4.4803299999999997E-2</v>
      </c>
      <c r="CT276" s="24">
        <v>1.78934E-2</v>
      </c>
      <c r="CU276" s="24">
        <v>2.0592800000000001E-2</v>
      </c>
      <c r="CV276" s="24">
        <v>3.7964000000000001E-3</v>
      </c>
      <c r="CW276" s="24">
        <v>-1.5593600000000001E-2</v>
      </c>
      <c r="CX276" s="24">
        <v>-2.2050699999999999E-2</v>
      </c>
      <c r="CY276" s="24">
        <v>-3.3823400000000003E-2</v>
      </c>
      <c r="CZ276" s="24">
        <v>-4.3055499999999997E-2</v>
      </c>
      <c r="DA276" s="24">
        <v>-4.9553199999999999E-2</v>
      </c>
      <c r="DB276" s="24">
        <v>-3.9860800000000002E-2</v>
      </c>
      <c r="DC276" s="24">
        <v>-2.13384E-2</v>
      </c>
      <c r="DD276" s="24">
        <v>-2.5438000000000001E-3</v>
      </c>
      <c r="DE276" s="24">
        <v>-2.4724E-3</v>
      </c>
      <c r="DF276" s="24">
        <v>-5.4160000000000005E-4</v>
      </c>
      <c r="DG276" s="24">
        <v>-3.1664000000000002E-3</v>
      </c>
      <c r="DH276" s="24">
        <v>1.18891E-2</v>
      </c>
      <c r="DI276" s="24">
        <v>3.10104E-2</v>
      </c>
      <c r="DJ276" s="24">
        <v>6.30222E-2</v>
      </c>
      <c r="DK276" s="24">
        <v>6.3142900000000002E-2</v>
      </c>
      <c r="DL276" s="24">
        <v>7.2975100000000001E-2</v>
      </c>
      <c r="DM276" s="24">
        <v>7.7134300000000003E-2</v>
      </c>
      <c r="DN276" s="24">
        <v>7.6732599999999998E-2</v>
      </c>
      <c r="DO276" s="24">
        <v>7.9256199999999999E-2</v>
      </c>
      <c r="DP276" s="24">
        <v>8.5174799999999995E-2</v>
      </c>
      <c r="DQ276" s="24">
        <v>5.4636299999999999E-2</v>
      </c>
      <c r="DR276" s="24">
        <v>2.7911200000000001E-2</v>
      </c>
      <c r="DS276" s="24">
        <v>3.0601300000000001E-2</v>
      </c>
      <c r="DT276" s="24">
        <v>1.32245E-2</v>
      </c>
      <c r="DU276" s="24">
        <v>-6.5548000000000004E-3</v>
      </c>
      <c r="DV276" s="24">
        <v>-1.32636E-2</v>
      </c>
      <c r="DW276" s="24">
        <v>-1.89467E-2</v>
      </c>
      <c r="DX276" s="24">
        <v>-2.8785999999999999E-2</v>
      </c>
      <c r="DY276" s="24">
        <v>-3.6869899999999997E-2</v>
      </c>
      <c r="DZ276" s="24">
        <v>-2.7975699999999999E-2</v>
      </c>
      <c r="EA276" s="24">
        <v>-1.0546700000000001E-2</v>
      </c>
      <c r="EB276" s="24">
        <v>7.6078999999999999E-3</v>
      </c>
      <c r="EC276" s="24">
        <v>7.0876000000000003E-3</v>
      </c>
      <c r="ED276" s="24">
        <v>9.9737000000000003E-3</v>
      </c>
      <c r="EE276" s="24">
        <v>7.2214000000000002E-3</v>
      </c>
      <c r="EF276" s="24">
        <v>2.25325E-2</v>
      </c>
      <c r="EG276" s="24">
        <v>4.1839800000000003E-2</v>
      </c>
      <c r="EH276" s="24">
        <v>7.3917300000000005E-2</v>
      </c>
      <c r="EI276" s="24">
        <v>7.4907600000000005E-2</v>
      </c>
      <c r="EJ276" s="24">
        <v>8.5128200000000001E-2</v>
      </c>
      <c r="EK276" s="24">
        <v>9.0312000000000003E-2</v>
      </c>
      <c r="EL276" s="24">
        <v>9.0123700000000001E-2</v>
      </c>
      <c r="EM276" s="24">
        <v>9.3293100000000004E-2</v>
      </c>
      <c r="EN276" s="24">
        <v>9.8671099999999998E-2</v>
      </c>
      <c r="EO276" s="24">
        <v>6.8833599999999995E-2</v>
      </c>
      <c r="EP276" s="24">
        <v>4.2375400000000001E-2</v>
      </c>
      <c r="EQ276" s="24">
        <v>4.5052000000000002E-2</v>
      </c>
      <c r="ER276" s="24">
        <v>2.6837E-2</v>
      </c>
      <c r="ES276" s="24">
        <v>6.4958000000000004E-3</v>
      </c>
      <c r="ET276" s="24">
        <v>-5.7640000000000002E-4</v>
      </c>
      <c r="EU276" s="24">
        <v>68.130740000000003</v>
      </c>
      <c r="EV276" s="24">
        <v>67.830240000000003</v>
      </c>
      <c r="EW276" s="24">
        <v>67.551360000000003</v>
      </c>
      <c r="EX276" s="24">
        <v>67.140339999999995</v>
      </c>
      <c r="EY276" s="24">
        <v>66.854100000000003</v>
      </c>
      <c r="EZ276" s="24">
        <v>66.673190000000005</v>
      </c>
      <c r="FA276" s="24">
        <v>66.501459999999994</v>
      </c>
      <c r="FB276" s="24">
        <v>66.513710000000003</v>
      </c>
      <c r="FC276" s="24">
        <v>68.718130000000002</v>
      </c>
      <c r="FD276" s="24">
        <v>72.059330000000003</v>
      </c>
      <c r="FE276" s="24">
        <v>75.008570000000006</v>
      </c>
      <c r="FF276" s="24">
        <v>77.319689999999994</v>
      </c>
      <c r="FG276" s="24">
        <v>78.155850000000001</v>
      </c>
      <c r="FH276" s="24">
        <v>78.951030000000003</v>
      </c>
      <c r="FI276" s="24">
        <v>79.168909999999997</v>
      </c>
      <c r="FJ276" s="24">
        <v>78.698899999999995</v>
      </c>
      <c r="FK276" s="24">
        <v>77.885580000000004</v>
      </c>
      <c r="FL276" s="24">
        <v>76.807879999999997</v>
      </c>
      <c r="FM276" s="24">
        <v>74.929829999999995</v>
      </c>
      <c r="FN276" s="24">
        <v>72.497129999999999</v>
      </c>
      <c r="FO276" s="24">
        <v>70.919589999999999</v>
      </c>
      <c r="FP276" s="24">
        <v>69.948939999999993</v>
      </c>
      <c r="FQ276" s="24">
        <v>69.083879999999994</v>
      </c>
      <c r="FR276" s="24">
        <v>68.530670000000001</v>
      </c>
      <c r="FS276" s="24">
        <v>0.27566669999999999</v>
      </c>
      <c r="FT276" s="24">
        <v>1.1243899999999999E-2</v>
      </c>
      <c r="FU276" s="24">
        <v>1.6016200000000001E-2</v>
      </c>
    </row>
    <row r="277" spans="1:177" x14ac:dyDescent="0.2">
      <c r="A277" s="14" t="s">
        <v>228</v>
      </c>
      <c r="B277" s="14" t="s">
        <v>199</v>
      </c>
      <c r="C277" s="14" t="s">
        <v>225</v>
      </c>
      <c r="D277" s="36" t="s">
        <v>247</v>
      </c>
      <c r="E277" s="25" t="s">
        <v>221</v>
      </c>
      <c r="F277" s="25">
        <v>2213</v>
      </c>
      <c r="G277" s="24">
        <v>0.77378340000000001</v>
      </c>
      <c r="H277" s="24">
        <v>0.7176882</v>
      </c>
      <c r="I277" s="24">
        <v>0.67323239999999995</v>
      </c>
      <c r="J277" s="24">
        <v>0.64475400000000005</v>
      </c>
      <c r="K277" s="24">
        <v>0.63469520000000001</v>
      </c>
      <c r="L277" s="24">
        <v>0.67598409999999998</v>
      </c>
      <c r="M277" s="24">
        <v>0.74708770000000002</v>
      </c>
      <c r="N277" s="24">
        <v>0.73372809999999999</v>
      </c>
      <c r="O277" s="24">
        <v>0.6732612</v>
      </c>
      <c r="P277" s="24">
        <v>0.65967710000000002</v>
      </c>
      <c r="Q277" s="24">
        <v>0.71139719999999995</v>
      </c>
      <c r="R277" s="24">
        <v>0.76991770000000004</v>
      </c>
      <c r="S277" s="24">
        <v>0.84197310000000003</v>
      </c>
      <c r="T277" s="24">
        <v>0.8919918</v>
      </c>
      <c r="U277" s="24">
        <v>0.94474829999999999</v>
      </c>
      <c r="V277" s="24">
        <v>1.006966</v>
      </c>
      <c r="W277" s="24">
        <v>1.073043</v>
      </c>
      <c r="X277" s="24">
        <v>1.152495</v>
      </c>
      <c r="Y277" s="24">
        <v>1.1889099999999999</v>
      </c>
      <c r="Z277" s="24">
        <v>1.2624599999999999</v>
      </c>
      <c r="AA277" s="24">
        <v>1.2629060000000001</v>
      </c>
      <c r="AB277" s="24">
        <v>1.1654599999999999</v>
      </c>
      <c r="AC277" s="24">
        <v>1.024221</v>
      </c>
      <c r="AD277" s="24">
        <v>0.87642350000000002</v>
      </c>
      <c r="AE277" s="24">
        <v>-2.7153099999999999E-2</v>
      </c>
      <c r="AF277" s="24">
        <v>-4.2028999999999999E-3</v>
      </c>
      <c r="AG277" s="24">
        <v>-1.6061000000000001E-3</v>
      </c>
      <c r="AH277" s="24">
        <v>-5.5865000000000003E-3</v>
      </c>
      <c r="AI277" s="24">
        <v>-8.3861999999999999E-3</v>
      </c>
      <c r="AJ277" s="24">
        <v>5.5922000000000003E-3</v>
      </c>
      <c r="AK277" s="24">
        <v>1.6583000000000001E-2</v>
      </c>
      <c r="AL277" s="24">
        <v>-1.29611E-2</v>
      </c>
      <c r="AM277" s="24">
        <v>-2.7525399999999998E-2</v>
      </c>
      <c r="AN277" s="24">
        <v>-2.93718E-2</v>
      </c>
      <c r="AO277" s="24">
        <v>-3.1724000000000001E-3</v>
      </c>
      <c r="AP277" s="24">
        <v>3.1676799999999998E-2</v>
      </c>
      <c r="AQ277" s="24">
        <v>5.7728500000000002E-2</v>
      </c>
      <c r="AR277" s="24">
        <v>5.5409800000000002E-2</v>
      </c>
      <c r="AS277" s="24">
        <v>5.2830599999999998E-2</v>
      </c>
      <c r="AT277" s="24">
        <v>4.8307000000000003E-2</v>
      </c>
      <c r="AU277" s="24">
        <v>5.5055199999999999E-2</v>
      </c>
      <c r="AV277" s="24">
        <v>6.0061200000000002E-2</v>
      </c>
      <c r="AW277" s="24">
        <v>1.2344300000000001E-2</v>
      </c>
      <c r="AX277" s="24">
        <v>6.466E-4</v>
      </c>
      <c r="AY277" s="24">
        <v>1.14544E-2</v>
      </c>
      <c r="AZ277" s="24">
        <v>1.63056E-2</v>
      </c>
      <c r="BA277" s="24">
        <v>-5.8428999999999998E-3</v>
      </c>
      <c r="BB277" s="24">
        <v>-1.5396200000000001E-2</v>
      </c>
      <c r="BC277" s="24">
        <v>-7.8066000000000003E-3</v>
      </c>
      <c r="BD277" s="24">
        <v>1.50458E-2</v>
      </c>
      <c r="BE277" s="24">
        <v>1.72444E-2</v>
      </c>
      <c r="BF277" s="24">
        <v>1.26943E-2</v>
      </c>
      <c r="BG277" s="24">
        <v>1.00076E-2</v>
      </c>
      <c r="BH277" s="24">
        <v>2.4101600000000001E-2</v>
      </c>
      <c r="BI277" s="24">
        <v>3.4926199999999998E-2</v>
      </c>
      <c r="BJ277" s="24">
        <v>2.7198999999999999E-3</v>
      </c>
      <c r="BK277" s="24">
        <v>-1.38265E-2</v>
      </c>
      <c r="BL277" s="24">
        <v>-1.6967200000000002E-2</v>
      </c>
      <c r="BM277" s="24">
        <v>9.8206999999999999E-3</v>
      </c>
      <c r="BN277" s="24">
        <v>4.5778100000000002E-2</v>
      </c>
      <c r="BO277" s="24">
        <v>7.2633100000000006E-2</v>
      </c>
      <c r="BP277" s="24">
        <v>7.1511400000000003E-2</v>
      </c>
      <c r="BQ277" s="24">
        <v>6.9395399999999996E-2</v>
      </c>
      <c r="BR277" s="24">
        <v>6.4919000000000004E-2</v>
      </c>
      <c r="BS277" s="24">
        <v>7.2135299999999999E-2</v>
      </c>
      <c r="BT277" s="24">
        <v>7.6957100000000001E-2</v>
      </c>
      <c r="BU277" s="24">
        <v>2.9325E-2</v>
      </c>
      <c r="BV277" s="24">
        <v>1.7919600000000001E-2</v>
      </c>
      <c r="BW277" s="24">
        <v>3.0769500000000002E-2</v>
      </c>
      <c r="BX277" s="24">
        <v>3.5105499999999998E-2</v>
      </c>
      <c r="BY277" s="24">
        <v>1.36571E-2</v>
      </c>
      <c r="BZ277" s="24">
        <v>3.5374E-3</v>
      </c>
      <c r="CA277" s="24">
        <v>5.5928000000000002E-3</v>
      </c>
      <c r="CB277" s="24">
        <v>2.8377400000000001E-2</v>
      </c>
      <c r="CC277" s="24">
        <v>3.0300199999999999E-2</v>
      </c>
      <c r="CD277" s="24">
        <v>2.53555E-2</v>
      </c>
      <c r="CE277" s="24">
        <v>2.2747E-2</v>
      </c>
      <c r="CF277" s="24">
        <v>3.6921099999999998E-2</v>
      </c>
      <c r="CG277" s="24">
        <v>4.7630699999999998E-2</v>
      </c>
      <c r="CH277" s="24">
        <v>1.3580399999999999E-2</v>
      </c>
      <c r="CI277" s="24">
        <v>-4.3387E-3</v>
      </c>
      <c r="CJ277" s="24">
        <v>-8.3759000000000004E-3</v>
      </c>
      <c r="CK277" s="24">
        <v>1.8819700000000002E-2</v>
      </c>
      <c r="CL277" s="24">
        <v>5.55446E-2</v>
      </c>
      <c r="CM277" s="24">
        <v>8.2955899999999999E-2</v>
      </c>
      <c r="CN277" s="24">
        <v>8.2663299999999995E-2</v>
      </c>
      <c r="CO277" s="24">
        <v>8.0868099999999998E-2</v>
      </c>
      <c r="CP277" s="24">
        <v>7.6424400000000003E-2</v>
      </c>
      <c r="CQ277" s="24">
        <v>8.3964800000000006E-2</v>
      </c>
      <c r="CR277" s="24">
        <v>8.8659100000000005E-2</v>
      </c>
      <c r="CS277" s="24">
        <v>4.1085799999999999E-2</v>
      </c>
      <c r="CT277" s="24">
        <v>2.9882800000000001E-2</v>
      </c>
      <c r="CU277" s="24">
        <v>4.4146999999999999E-2</v>
      </c>
      <c r="CV277" s="24">
        <v>4.8126200000000001E-2</v>
      </c>
      <c r="CW277" s="24">
        <v>2.7162800000000001E-2</v>
      </c>
      <c r="CX277" s="24">
        <v>1.6650700000000001E-2</v>
      </c>
      <c r="CY277" s="24">
        <v>1.8992200000000001E-2</v>
      </c>
      <c r="CZ277" s="24">
        <v>4.1709000000000003E-2</v>
      </c>
      <c r="DA277" s="24">
        <v>4.3355900000000003E-2</v>
      </c>
      <c r="DB277" s="24">
        <v>3.80167E-2</v>
      </c>
      <c r="DC277" s="24">
        <v>3.5486499999999997E-2</v>
      </c>
      <c r="DD277" s="24">
        <v>4.9740600000000003E-2</v>
      </c>
      <c r="DE277" s="24">
        <v>6.0335199999999999E-2</v>
      </c>
      <c r="DF277" s="24">
        <v>2.4441000000000001E-2</v>
      </c>
      <c r="DG277" s="24">
        <v>5.1491999999999996E-3</v>
      </c>
      <c r="DH277" s="24">
        <v>2.1550000000000001E-4</v>
      </c>
      <c r="DI277" s="24">
        <v>2.7818800000000001E-2</v>
      </c>
      <c r="DJ277" s="24">
        <v>6.5311099999999997E-2</v>
      </c>
      <c r="DK277" s="24">
        <v>9.3278700000000006E-2</v>
      </c>
      <c r="DL277" s="24">
        <v>9.3815200000000001E-2</v>
      </c>
      <c r="DM277" s="24">
        <v>9.2340900000000004E-2</v>
      </c>
      <c r="DN277" s="24">
        <v>8.7929800000000002E-2</v>
      </c>
      <c r="DO277" s="24">
        <v>9.5794400000000002E-2</v>
      </c>
      <c r="DP277" s="24">
        <v>0.10036109999999999</v>
      </c>
      <c r="DQ277" s="24">
        <v>5.2846600000000001E-2</v>
      </c>
      <c r="DR277" s="24">
        <v>4.1846000000000001E-2</v>
      </c>
      <c r="DS277" s="24">
        <v>5.7524499999999999E-2</v>
      </c>
      <c r="DT277" s="24">
        <v>6.1146899999999997E-2</v>
      </c>
      <c r="DU277" s="24">
        <v>4.0668500000000003E-2</v>
      </c>
      <c r="DV277" s="24">
        <v>2.9764100000000002E-2</v>
      </c>
      <c r="DW277" s="24">
        <v>3.8338799999999999E-2</v>
      </c>
      <c r="DX277" s="24">
        <v>6.0957699999999997E-2</v>
      </c>
      <c r="DY277" s="24">
        <v>6.2206400000000002E-2</v>
      </c>
      <c r="DZ277" s="24">
        <v>5.62975E-2</v>
      </c>
      <c r="EA277" s="24">
        <v>5.3880299999999999E-2</v>
      </c>
      <c r="EB277" s="24">
        <v>6.8249900000000002E-2</v>
      </c>
      <c r="EC277" s="24">
        <v>7.8678499999999998E-2</v>
      </c>
      <c r="ED277" s="24">
        <v>4.0121900000000002E-2</v>
      </c>
      <c r="EE277" s="24">
        <v>1.88481E-2</v>
      </c>
      <c r="EF277" s="24">
        <v>1.2619999999999999E-2</v>
      </c>
      <c r="EG277" s="24">
        <v>4.0811899999999998E-2</v>
      </c>
      <c r="EH277" s="24">
        <v>7.9412499999999997E-2</v>
      </c>
      <c r="EI277" s="24">
        <v>0.1081833</v>
      </c>
      <c r="EJ277" s="24">
        <v>0.1099168</v>
      </c>
      <c r="EK277" s="24">
        <v>0.10890569999999999</v>
      </c>
      <c r="EL277" s="24">
        <v>0.1045418</v>
      </c>
      <c r="EM277" s="24">
        <v>0.1128744</v>
      </c>
      <c r="EN277" s="24">
        <v>0.1172569</v>
      </c>
      <c r="EO277" s="24">
        <v>6.9827299999999995E-2</v>
      </c>
      <c r="EP277" s="24">
        <v>5.9118999999999998E-2</v>
      </c>
      <c r="EQ277" s="24">
        <v>7.6839500000000005E-2</v>
      </c>
      <c r="ER277" s="24">
        <v>7.9946799999999998E-2</v>
      </c>
      <c r="ES277" s="24">
        <v>6.01685E-2</v>
      </c>
      <c r="ET277" s="24">
        <v>4.8697699999999997E-2</v>
      </c>
      <c r="EU277" s="24">
        <v>66.010400000000004</v>
      </c>
      <c r="EV277" s="24">
        <v>65.494960000000006</v>
      </c>
      <c r="EW277" s="24">
        <v>65.050389999999993</v>
      </c>
      <c r="EX277" s="24">
        <v>64.369889999999998</v>
      </c>
      <c r="EY277" s="24">
        <v>63.897440000000003</v>
      </c>
      <c r="EZ277" s="24">
        <v>63.805700000000002</v>
      </c>
      <c r="FA277" s="24">
        <v>63.364750000000001</v>
      </c>
      <c r="FB277" s="24">
        <v>63.455750000000002</v>
      </c>
      <c r="FC277" s="24">
        <v>66.286770000000004</v>
      </c>
      <c r="FD277" s="24">
        <v>70.613910000000004</v>
      </c>
      <c r="FE277" s="24">
        <v>74.49606</v>
      </c>
      <c r="FF277" s="24">
        <v>77.845020000000005</v>
      </c>
      <c r="FG277" s="24">
        <v>79.488290000000006</v>
      </c>
      <c r="FH277" s="24">
        <v>80.753960000000006</v>
      </c>
      <c r="FI277" s="24">
        <v>80.960250000000002</v>
      </c>
      <c r="FJ277" s="24">
        <v>80.557149999999993</v>
      </c>
      <c r="FK277" s="24">
        <v>79.541439999999994</v>
      </c>
      <c r="FL277" s="24">
        <v>78.177790000000002</v>
      </c>
      <c r="FM277" s="24">
        <v>75.666380000000004</v>
      </c>
      <c r="FN277" s="24">
        <v>72.253439999999998</v>
      </c>
      <c r="FO277" s="24">
        <v>69.936999999999998</v>
      </c>
      <c r="FP277" s="24">
        <v>68.249889999999994</v>
      </c>
      <c r="FQ277" s="24">
        <v>67.186229999999995</v>
      </c>
      <c r="FR277" s="24">
        <v>66.357650000000007</v>
      </c>
      <c r="FS277" s="24">
        <v>0.40498990000000001</v>
      </c>
      <c r="FT277" s="24">
        <v>1.6085599999999999E-2</v>
      </c>
      <c r="FU277" s="24">
        <v>1.9253800000000001E-2</v>
      </c>
    </row>
    <row r="278" spans="1:177" x14ac:dyDescent="0.2">
      <c r="A278" s="14" t="s">
        <v>228</v>
      </c>
      <c r="B278" s="14" t="s">
        <v>199</v>
      </c>
      <c r="C278" s="14" t="s">
        <v>225</v>
      </c>
      <c r="D278" s="36" t="s">
        <v>248</v>
      </c>
      <c r="E278" s="25" t="s">
        <v>219</v>
      </c>
      <c r="F278" s="25">
        <v>3938</v>
      </c>
      <c r="G278" s="24">
        <v>0.58873799999999998</v>
      </c>
      <c r="H278" s="24">
        <v>0.54027650000000005</v>
      </c>
      <c r="I278" s="24">
        <v>0.50421170000000004</v>
      </c>
      <c r="J278" s="24">
        <v>0.48607289999999997</v>
      </c>
      <c r="K278" s="24">
        <v>0.48071629999999999</v>
      </c>
      <c r="L278" s="24">
        <v>0.51140249999999998</v>
      </c>
      <c r="M278" s="24">
        <v>0.60949609999999999</v>
      </c>
      <c r="N278" s="24">
        <v>0.62960640000000001</v>
      </c>
      <c r="O278" s="24">
        <v>0.60505690000000001</v>
      </c>
      <c r="P278" s="24">
        <v>0.59983039999999999</v>
      </c>
      <c r="Q278" s="24">
        <v>0.56684959999999995</v>
      </c>
      <c r="R278" s="24">
        <v>0.59642309999999998</v>
      </c>
      <c r="S278" s="24">
        <v>0.57711769999999996</v>
      </c>
      <c r="T278" s="24">
        <v>0.57710539999999999</v>
      </c>
      <c r="U278" s="24">
        <v>0.59098530000000005</v>
      </c>
      <c r="V278" s="24">
        <v>0.60005779999999997</v>
      </c>
      <c r="W278" s="24">
        <v>0.63738470000000003</v>
      </c>
      <c r="X278" s="24">
        <v>0.7124646</v>
      </c>
      <c r="Y278" s="24">
        <v>0.80979279999999998</v>
      </c>
      <c r="Z278" s="24">
        <v>0.93640179999999995</v>
      </c>
      <c r="AA278" s="24">
        <v>0.9752054</v>
      </c>
      <c r="AB278" s="24">
        <v>0.90602899999999997</v>
      </c>
      <c r="AC278" s="24">
        <v>0.80210230000000005</v>
      </c>
      <c r="AD278" s="24">
        <v>0.68393999999999999</v>
      </c>
      <c r="AE278" s="24">
        <v>-3.7029100000000002E-2</v>
      </c>
      <c r="AF278" s="24">
        <v>-3.6759899999999998E-2</v>
      </c>
      <c r="AG278" s="24">
        <v>-2.9282200000000001E-2</v>
      </c>
      <c r="AH278" s="24">
        <v>-3.2938099999999998E-2</v>
      </c>
      <c r="AI278" s="24">
        <v>-2.39235E-2</v>
      </c>
      <c r="AJ278" s="24">
        <v>-2.4280800000000002E-2</v>
      </c>
      <c r="AK278" s="24">
        <v>-7.3796E-3</v>
      </c>
      <c r="AL278" s="24">
        <v>3.6048999999999999E-3</v>
      </c>
      <c r="AM278" s="24">
        <v>1.65311E-2</v>
      </c>
      <c r="AN278" s="24">
        <v>2.7298699999999999E-2</v>
      </c>
      <c r="AO278" s="24">
        <v>1.2687500000000001E-2</v>
      </c>
      <c r="AP278" s="24">
        <v>3.6440599999999997E-2</v>
      </c>
      <c r="AQ278" s="24">
        <v>1.9000400000000001E-2</v>
      </c>
      <c r="AR278" s="24">
        <v>2.9778700000000002E-2</v>
      </c>
      <c r="AS278" s="24">
        <v>1.8924099999999999E-2</v>
      </c>
      <c r="AT278" s="24">
        <v>1.7876599999999999E-2</v>
      </c>
      <c r="AU278" s="24">
        <v>1.90192E-2</v>
      </c>
      <c r="AV278" s="24">
        <v>1.1455399999999999E-2</v>
      </c>
      <c r="AW278" s="24">
        <v>-4.1611E-3</v>
      </c>
      <c r="AX278" s="24">
        <v>-1.1688E-3</v>
      </c>
      <c r="AY278" s="24">
        <v>1.1233399999999999E-2</v>
      </c>
      <c r="AZ278" s="24">
        <v>-7.1212000000000003E-3</v>
      </c>
      <c r="BA278" s="24">
        <v>-1.5513799999999999E-2</v>
      </c>
      <c r="BB278" s="24">
        <v>-2.6843499999999999E-2</v>
      </c>
      <c r="BC278" s="24">
        <v>-2.64041E-2</v>
      </c>
      <c r="BD278" s="24">
        <v>-2.6362E-2</v>
      </c>
      <c r="BE278" s="24">
        <v>-1.9521299999999998E-2</v>
      </c>
      <c r="BF278" s="24">
        <v>-2.3148700000000001E-2</v>
      </c>
      <c r="BG278" s="24">
        <v>-1.4856899999999999E-2</v>
      </c>
      <c r="BH278" s="24">
        <v>-1.5149599999999999E-2</v>
      </c>
      <c r="BI278" s="24">
        <v>1.6502000000000001E-3</v>
      </c>
      <c r="BJ278" s="24">
        <v>1.2722199999999999E-2</v>
      </c>
      <c r="BK278" s="24">
        <v>2.5916499999999999E-2</v>
      </c>
      <c r="BL278" s="24">
        <v>3.6889199999999997E-2</v>
      </c>
      <c r="BM278" s="24">
        <v>2.2566200000000002E-2</v>
      </c>
      <c r="BN278" s="24">
        <v>4.6742499999999999E-2</v>
      </c>
      <c r="BO278" s="24">
        <v>2.9258099999999999E-2</v>
      </c>
      <c r="BP278" s="24">
        <v>4.0030799999999998E-2</v>
      </c>
      <c r="BQ278" s="24">
        <v>2.97329E-2</v>
      </c>
      <c r="BR278" s="24">
        <v>2.8761999999999999E-2</v>
      </c>
      <c r="BS278" s="24">
        <v>3.03159E-2</v>
      </c>
      <c r="BT278" s="24">
        <v>2.2813900000000002E-2</v>
      </c>
      <c r="BU278" s="24">
        <v>7.8256000000000003E-3</v>
      </c>
      <c r="BV278" s="24">
        <v>1.1027500000000001E-2</v>
      </c>
      <c r="BW278" s="24">
        <v>2.3099999999999999E-2</v>
      </c>
      <c r="BX278" s="24">
        <v>4.0829000000000004E-3</v>
      </c>
      <c r="BY278" s="24">
        <v>-4.9772000000000002E-3</v>
      </c>
      <c r="BZ278" s="24">
        <v>-1.6606900000000001E-2</v>
      </c>
      <c r="CA278" s="24">
        <v>-1.9045200000000002E-2</v>
      </c>
      <c r="CB278" s="24">
        <v>-1.9160400000000001E-2</v>
      </c>
      <c r="CC278" s="24">
        <v>-1.2761E-2</v>
      </c>
      <c r="CD278" s="24">
        <v>-1.6368500000000001E-2</v>
      </c>
      <c r="CE278" s="24">
        <v>-8.5772999999999995E-3</v>
      </c>
      <c r="CF278" s="24">
        <v>-8.8252999999999995E-3</v>
      </c>
      <c r="CG278" s="24">
        <v>7.9042000000000001E-3</v>
      </c>
      <c r="CH278" s="24">
        <v>1.90368E-2</v>
      </c>
      <c r="CI278" s="24">
        <v>3.2416899999999998E-2</v>
      </c>
      <c r="CJ278" s="24">
        <v>4.3531500000000001E-2</v>
      </c>
      <c r="CK278" s="24">
        <v>2.9408199999999999E-2</v>
      </c>
      <c r="CL278" s="24">
        <v>5.3877599999999998E-2</v>
      </c>
      <c r="CM278" s="24">
        <v>3.6362499999999999E-2</v>
      </c>
      <c r="CN278" s="24">
        <v>4.7131399999999997E-2</v>
      </c>
      <c r="CO278" s="24">
        <v>3.7219000000000002E-2</v>
      </c>
      <c r="CP278" s="24">
        <v>3.6301300000000002E-2</v>
      </c>
      <c r="CQ278" s="24">
        <v>3.8139899999999997E-2</v>
      </c>
      <c r="CR278" s="24">
        <v>3.0680800000000001E-2</v>
      </c>
      <c r="CS278" s="24">
        <v>1.6127499999999999E-2</v>
      </c>
      <c r="CT278" s="24">
        <v>1.9474700000000001E-2</v>
      </c>
      <c r="CU278" s="24">
        <v>3.1318699999999998E-2</v>
      </c>
      <c r="CV278" s="24">
        <v>1.1842800000000001E-2</v>
      </c>
      <c r="CW278" s="24">
        <v>2.3203E-3</v>
      </c>
      <c r="CX278" s="24">
        <v>-9.5169999999999994E-3</v>
      </c>
      <c r="CY278" s="24">
        <v>-1.16864E-2</v>
      </c>
      <c r="CZ278" s="24">
        <v>-1.19588E-2</v>
      </c>
      <c r="DA278" s="24">
        <v>-6.0007000000000003E-3</v>
      </c>
      <c r="DB278" s="24">
        <v>-9.5884000000000004E-3</v>
      </c>
      <c r="DC278" s="24">
        <v>-2.2978E-3</v>
      </c>
      <c r="DD278" s="24">
        <v>-2.5010000000000002E-3</v>
      </c>
      <c r="DE278" s="24">
        <v>1.4158199999999999E-2</v>
      </c>
      <c r="DF278" s="24">
        <v>2.53514E-2</v>
      </c>
      <c r="DG278" s="24">
        <v>3.8917199999999999E-2</v>
      </c>
      <c r="DH278" s="24">
        <v>5.01739E-2</v>
      </c>
      <c r="DI278" s="24">
        <v>3.6250200000000003E-2</v>
      </c>
      <c r="DJ278" s="24">
        <v>6.1012700000000003E-2</v>
      </c>
      <c r="DK278" s="24">
        <v>4.3466900000000003E-2</v>
      </c>
      <c r="DL278" s="24">
        <v>5.4232000000000002E-2</v>
      </c>
      <c r="DM278" s="24">
        <v>4.47052E-2</v>
      </c>
      <c r="DN278" s="24">
        <v>4.3840499999999998E-2</v>
      </c>
      <c r="DO278" s="24">
        <v>4.5963900000000002E-2</v>
      </c>
      <c r="DP278" s="24">
        <v>3.8547699999999997E-2</v>
      </c>
      <c r="DQ278" s="24">
        <v>2.44294E-2</v>
      </c>
      <c r="DR278" s="24">
        <v>2.79218E-2</v>
      </c>
      <c r="DS278" s="24">
        <v>3.9537500000000003E-2</v>
      </c>
      <c r="DT278" s="24">
        <v>1.9602700000000001E-2</v>
      </c>
      <c r="DU278" s="24">
        <v>9.6179000000000004E-3</v>
      </c>
      <c r="DV278" s="24">
        <v>-2.4272E-3</v>
      </c>
      <c r="DW278" s="24">
        <v>-1.0614000000000001E-3</v>
      </c>
      <c r="DX278" s="24">
        <v>-1.5609E-3</v>
      </c>
      <c r="DY278" s="24">
        <v>3.7602E-3</v>
      </c>
      <c r="DZ278" s="24">
        <v>2.0110000000000001E-4</v>
      </c>
      <c r="EA278" s="24">
        <v>6.7688999999999996E-3</v>
      </c>
      <c r="EB278" s="24">
        <v>6.6302000000000002E-3</v>
      </c>
      <c r="EC278" s="24">
        <v>2.3188E-2</v>
      </c>
      <c r="ED278" s="24">
        <v>3.4468600000000002E-2</v>
      </c>
      <c r="EE278" s="24">
        <v>4.8302699999999997E-2</v>
      </c>
      <c r="EF278" s="24">
        <v>5.9764400000000002E-2</v>
      </c>
      <c r="EG278" s="24">
        <v>4.6129000000000003E-2</v>
      </c>
      <c r="EH278" s="24">
        <v>7.1314600000000006E-2</v>
      </c>
      <c r="EI278" s="24">
        <v>5.3724500000000001E-2</v>
      </c>
      <c r="EJ278" s="24">
        <v>6.4484100000000003E-2</v>
      </c>
      <c r="EK278" s="24">
        <v>5.5514000000000001E-2</v>
      </c>
      <c r="EL278" s="24">
        <v>5.4725900000000001E-2</v>
      </c>
      <c r="EM278" s="24">
        <v>5.7260600000000002E-2</v>
      </c>
      <c r="EN278" s="24">
        <v>4.9906199999999998E-2</v>
      </c>
      <c r="EO278" s="24">
        <v>3.6415999999999997E-2</v>
      </c>
      <c r="EP278" s="24">
        <v>4.0118099999999997E-2</v>
      </c>
      <c r="EQ278" s="24">
        <v>5.1403999999999998E-2</v>
      </c>
      <c r="ER278" s="24">
        <v>3.0806699999999999E-2</v>
      </c>
      <c r="ES278" s="24">
        <v>2.0154499999999999E-2</v>
      </c>
      <c r="ET278" s="24">
        <v>7.8094000000000002E-3</v>
      </c>
      <c r="EU278" s="24">
        <v>57.117840000000001</v>
      </c>
      <c r="EV278" s="24">
        <v>56.255209999999998</v>
      </c>
      <c r="EW278" s="24">
        <v>54.716799999999999</v>
      </c>
      <c r="EX278" s="24">
        <v>54.979170000000003</v>
      </c>
      <c r="EY278" s="24">
        <v>54.429040000000001</v>
      </c>
      <c r="EZ278" s="24">
        <v>53.994140000000002</v>
      </c>
      <c r="FA278" s="24">
        <v>53.041670000000003</v>
      </c>
      <c r="FB278" s="24">
        <v>53.375</v>
      </c>
      <c r="FC278" s="24">
        <v>58.869140000000002</v>
      </c>
      <c r="FD278" s="24">
        <v>65.550780000000003</v>
      </c>
      <c r="FE278" s="24">
        <v>70.842449999999999</v>
      </c>
      <c r="FF278" s="24">
        <v>76.076819999999998</v>
      </c>
      <c r="FG278" s="24">
        <v>75.286460000000005</v>
      </c>
      <c r="FH278" s="24">
        <v>76.264979999999994</v>
      </c>
      <c r="FI278" s="24">
        <v>78.556640000000002</v>
      </c>
      <c r="FJ278" s="24">
        <v>78.162109999999998</v>
      </c>
      <c r="FK278" s="24">
        <v>77.304040000000001</v>
      </c>
      <c r="FL278" s="24">
        <v>75.188800000000001</v>
      </c>
      <c r="FM278" s="24">
        <v>73.625</v>
      </c>
      <c r="FN278" s="24">
        <v>68.737629999999996</v>
      </c>
      <c r="FO278" s="24">
        <v>65.833979999999997</v>
      </c>
      <c r="FP278" s="24">
        <v>63.041020000000003</v>
      </c>
      <c r="FQ278" s="24">
        <v>60.597000000000001</v>
      </c>
      <c r="FR278" s="24">
        <v>59.811199999999999</v>
      </c>
      <c r="FS278" s="24">
        <v>0.1981289</v>
      </c>
      <c r="FT278" s="24">
        <v>8.5856999999999999E-3</v>
      </c>
      <c r="FU278" s="24">
        <v>1.21692E-2</v>
      </c>
    </row>
    <row r="279" spans="1:177" x14ac:dyDescent="0.2">
      <c r="A279" s="14" t="s">
        <v>228</v>
      </c>
      <c r="B279" s="14" t="s">
        <v>199</v>
      </c>
      <c r="C279" s="14" t="s">
        <v>225</v>
      </c>
      <c r="D279" s="36" t="s">
        <v>248</v>
      </c>
      <c r="E279" s="25" t="s">
        <v>220</v>
      </c>
      <c r="F279" s="25">
        <v>2281</v>
      </c>
      <c r="G279" s="24">
        <v>0.57056430000000002</v>
      </c>
      <c r="H279" s="24">
        <v>0.51797800000000005</v>
      </c>
      <c r="I279" s="24">
        <v>0.48567329999999997</v>
      </c>
      <c r="J279" s="24">
        <v>0.46479700000000002</v>
      </c>
      <c r="K279" s="24">
        <v>0.4479148</v>
      </c>
      <c r="L279" s="24">
        <v>0.47336909999999999</v>
      </c>
      <c r="M279" s="24">
        <v>0.58087140000000004</v>
      </c>
      <c r="N279" s="24">
        <v>0.61312040000000001</v>
      </c>
      <c r="O279" s="24">
        <v>0.60081530000000005</v>
      </c>
      <c r="P279" s="24">
        <v>0.59646330000000003</v>
      </c>
      <c r="Q279" s="24">
        <v>0.57381660000000001</v>
      </c>
      <c r="R279" s="24">
        <v>0.59770469999999998</v>
      </c>
      <c r="S279" s="24">
        <v>0.57052849999999999</v>
      </c>
      <c r="T279" s="24">
        <v>0.55712740000000005</v>
      </c>
      <c r="U279" s="24">
        <v>0.58386000000000005</v>
      </c>
      <c r="V279" s="24">
        <v>0.59660089999999999</v>
      </c>
      <c r="W279" s="24">
        <v>0.59817540000000002</v>
      </c>
      <c r="X279" s="24">
        <v>0.66292830000000003</v>
      </c>
      <c r="Y279" s="24">
        <v>0.77003949999999999</v>
      </c>
      <c r="Z279" s="24">
        <v>0.9013023</v>
      </c>
      <c r="AA279" s="24">
        <v>0.92767250000000001</v>
      </c>
      <c r="AB279" s="24">
        <v>0.88647339999999997</v>
      </c>
      <c r="AC279" s="24">
        <v>0.77326790000000001</v>
      </c>
      <c r="AD279" s="24">
        <v>0.65279889999999996</v>
      </c>
      <c r="AE279" s="24">
        <v>-5.34834E-2</v>
      </c>
      <c r="AF279" s="24">
        <v>-6.2334199999999999E-2</v>
      </c>
      <c r="AG279" s="24">
        <v>-4.9569000000000002E-2</v>
      </c>
      <c r="AH279" s="24">
        <v>-5.1920000000000001E-2</v>
      </c>
      <c r="AI279" s="24">
        <v>-4.7257599999999997E-2</v>
      </c>
      <c r="AJ279" s="24">
        <v>-3.9722199999999999E-2</v>
      </c>
      <c r="AK279" s="24">
        <v>-1.33023E-2</v>
      </c>
      <c r="AL279" s="24">
        <v>-1.21648E-2</v>
      </c>
      <c r="AM279" s="24">
        <v>-4.4250000000000002E-4</v>
      </c>
      <c r="AN279" s="24">
        <v>1.0600399999999999E-2</v>
      </c>
      <c r="AO279" s="24">
        <v>1.7946500000000001E-2</v>
      </c>
      <c r="AP279" s="24">
        <v>4.4646900000000003E-2</v>
      </c>
      <c r="AQ279" s="24">
        <v>3.5243400000000001E-2</v>
      </c>
      <c r="AR279" s="24">
        <v>3.1895899999999998E-2</v>
      </c>
      <c r="AS279" s="24">
        <v>3.4519399999999999E-2</v>
      </c>
      <c r="AT279" s="24">
        <v>2.7647499999999998E-2</v>
      </c>
      <c r="AU279" s="24">
        <v>1.0252499999999999E-2</v>
      </c>
      <c r="AV279" s="24">
        <v>-1.7133000000000001E-3</v>
      </c>
      <c r="AW279" s="24">
        <v>-1.1094400000000001E-2</v>
      </c>
      <c r="AX279" s="24">
        <v>-2.1280400000000001E-2</v>
      </c>
      <c r="AY279" s="24">
        <v>-4.3946000000000002E-3</v>
      </c>
      <c r="AZ279" s="24">
        <v>-1.9865600000000001E-2</v>
      </c>
      <c r="BA279" s="24">
        <v>-3.79578E-2</v>
      </c>
      <c r="BB279" s="24">
        <v>-4.5383600000000003E-2</v>
      </c>
      <c r="BC279" s="24">
        <v>-3.9137199999999997E-2</v>
      </c>
      <c r="BD279" s="24">
        <v>-4.83829E-2</v>
      </c>
      <c r="BE279" s="24">
        <v>-3.6682199999999998E-2</v>
      </c>
      <c r="BF279" s="24">
        <v>-3.8967300000000003E-2</v>
      </c>
      <c r="BG279" s="24">
        <v>-3.6422200000000002E-2</v>
      </c>
      <c r="BH279" s="24">
        <v>-2.9218500000000001E-2</v>
      </c>
      <c r="BI279" s="24">
        <v>-3.2648999999999998E-3</v>
      </c>
      <c r="BJ279" s="24">
        <v>-1.4245E-3</v>
      </c>
      <c r="BK279" s="24">
        <v>1.17372E-2</v>
      </c>
      <c r="BL279" s="24">
        <v>2.3338899999999999E-2</v>
      </c>
      <c r="BM279" s="24">
        <v>3.0854300000000001E-2</v>
      </c>
      <c r="BN279" s="24">
        <v>5.8863699999999998E-2</v>
      </c>
      <c r="BO279" s="24">
        <v>4.9660599999999999E-2</v>
      </c>
      <c r="BP279" s="24">
        <v>4.6215399999999997E-2</v>
      </c>
      <c r="BQ279" s="24">
        <v>4.9758200000000002E-2</v>
      </c>
      <c r="BR279" s="24">
        <v>4.27236E-2</v>
      </c>
      <c r="BS279" s="24">
        <v>2.5587800000000001E-2</v>
      </c>
      <c r="BT279" s="24">
        <v>1.3198400000000001E-2</v>
      </c>
      <c r="BU279" s="24">
        <v>4.3588999999999998E-3</v>
      </c>
      <c r="BV279" s="24">
        <v>-5.2516999999999998E-3</v>
      </c>
      <c r="BW279" s="24">
        <v>1.1247E-2</v>
      </c>
      <c r="BX279" s="24">
        <v>-5.1327999999999999E-3</v>
      </c>
      <c r="BY279" s="24">
        <v>-2.4265599999999998E-2</v>
      </c>
      <c r="BZ279" s="24">
        <v>-3.2964500000000001E-2</v>
      </c>
      <c r="CA279" s="24">
        <v>-2.9201000000000001E-2</v>
      </c>
      <c r="CB279" s="24">
        <v>-3.8720299999999999E-2</v>
      </c>
      <c r="CC279" s="24">
        <v>-2.7756900000000001E-2</v>
      </c>
      <c r="CD279" s="24">
        <v>-2.9996200000000001E-2</v>
      </c>
      <c r="CE279" s="24">
        <v>-2.8917600000000002E-2</v>
      </c>
      <c r="CF279" s="24">
        <v>-2.19437E-2</v>
      </c>
      <c r="CG279" s="24">
        <v>3.6870000000000002E-3</v>
      </c>
      <c r="CH279" s="24">
        <v>6.0141999999999999E-3</v>
      </c>
      <c r="CI279" s="24">
        <v>2.0172800000000001E-2</v>
      </c>
      <c r="CJ279" s="24">
        <v>3.2161700000000001E-2</v>
      </c>
      <c r="CK279" s="24">
        <v>3.9794299999999998E-2</v>
      </c>
      <c r="CL279" s="24">
        <v>6.8710300000000002E-2</v>
      </c>
      <c r="CM279" s="24">
        <v>5.9645799999999999E-2</v>
      </c>
      <c r="CN279" s="24">
        <v>5.6133000000000002E-2</v>
      </c>
      <c r="CO279" s="24">
        <v>6.0312499999999998E-2</v>
      </c>
      <c r="CP279" s="24">
        <v>5.3165200000000003E-2</v>
      </c>
      <c r="CQ279" s="24">
        <v>3.6208900000000002E-2</v>
      </c>
      <c r="CR279" s="24">
        <v>2.3526100000000001E-2</v>
      </c>
      <c r="CS279" s="24">
        <v>1.50619E-2</v>
      </c>
      <c r="CT279" s="24">
        <v>5.8497999999999996E-3</v>
      </c>
      <c r="CU279" s="24">
        <v>2.2080300000000001E-2</v>
      </c>
      <c r="CV279" s="24">
        <v>5.0711999999999997E-3</v>
      </c>
      <c r="CW279" s="24">
        <v>-1.4782399999999999E-2</v>
      </c>
      <c r="CX279" s="24">
        <v>-2.4363099999999999E-2</v>
      </c>
      <c r="CY279" s="24">
        <v>-1.9264900000000001E-2</v>
      </c>
      <c r="CZ279" s="24">
        <v>-2.9057699999999999E-2</v>
      </c>
      <c r="DA279" s="24">
        <v>-1.8831500000000001E-2</v>
      </c>
      <c r="DB279" s="24">
        <v>-2.1025200000000001E-2</v>
      </c>
      <c r="DC279" s="24">
        <v>-2.1413000000000001E-2</v>
      </c>
      <c r="DD279" s="24">
        <v>-1.46689E-2</v>
      </c>
      <c r="DE279" s="24">
        <v>1.06389E-2</v>
      </c>
      <c r="DF279" s="24">
        <v>1.34529E-2</v>
      </c>
      <c r="DG279" s="24">
        <v>2.8608399999999999E-2</v>
      </c>
      <c r="DH279" s="24">
        <v>4.0984399999999997E-2</v>
      </c>
      <c r="DI279" s="24">
        <v>4.8734199999999998E-2</v>
      </c>
      <c r="DJ279" s="24">
        <v>7.8556799999999996E-2</v>
      </c>
      <c r="DK279" s="24">
        <v>6.9631100000000001E-2</v>
      </c>
      <c r="DL279" s="24">
        <v>6.6050600000000001E-2</v>
      </c>
      <c r="DM279" s="24">
        <v>7.0866799999999994E-2</v>
      </c>
      <c r="DN279" s="24">
        <v>6.3606800000000005E-2</v>
      </c>
      <c r="DO279" s="24">
        <v>4.68301E-2</v>
      </c>
      <c r="DP279" s="24">
        <v>3.3853899999999999E-2</v>
      </c>
      <c r="DQ279" s="24">
        <v>2.5764800000000001E-2</v>
      </c>
      <c r="DR279" s="24">
        <v>1.69512E-2</v>
      </c>
      <c r="DS279" s="24">
        <v>3.2913600000000001E-2</v>
      </c>
      <c r="DT279" s="24">
        <v>1.52751E-2</v>
      </c>
      <c r="DU279" s="24">
        <v>-5.2992999999999998E-3</v>
      </c>
      <c r="DV279" s="24">
        <v>-1.57617E-2</v>
      </c>
      <c r="DW279" s="24">
        <v>-4.9186999999999998E-3</v>
      </c>
      <c r="DX279" s="24">
        <v>-1.51065E-2</v>
      </c>
      <c r="DY279" s="24">
        <v>-5.9446999999999998E-3</v>
      </c>
      <c r="DZ279" s="24">
        <v>-8.0724999999999998E-3</v>
      </c>
      <c r="EA279" s="24">
        <v>-1.05776E-2</v>
      </c>
      <c r="EB279" s="24">
        <v>-4.1652E-3</v>
      </c>
      <c r="EC279" s="24">
        <v>2.0676300000000002E-2</v>
      </c>
      <c r="ED279" s="24">
        <v>2.4193200000000002E-2</v>
      </c>
      <c r="EE279" s="24">
        <v>4.0788100000000001E-2</v>
      </c>
      <c r="EF279" s="24">
        <v>5.3723E-2</v>
      </c>
      <c r="EG279" s="24">
        <v>6.1642099999999998E-2</v>
      </c>
      <c r="EH279" s="24">
        <v>9.2773700000000001E-2</v>
      </c>
      <c r="EI279" s="24">
        <v>8.4048200000000003E-2</v>
      </c>
      <c r="EJ279" s="24">
        <v>8.03701E-2</v>
      </c>
      <c r="EK279" s="24">
        <v>8.6105600000000004E-2</v>
      </c>
      <c r="EL279" s="24">
        <v>7.86829E-2</v>
      </c>
      <c r="EM279" s="24">
        <v>6.21653E-2</v>
      </c>
      <c r="EN279" s="24">
        <v>4.8765500000000003E-2</v>
      </c>
      <c r="EO279" s="24">
        <v>4.1218100000000001E-2</v>
      </c>
      <c r="EP279" s="24">
        <v>3.2979899999999999E-2</v>
      </c>
      <c r="EQ279" s="24">
        <v>4.85552E-2</v>
      </c>
      <c r="ER279" s="24">
        <v>3.0007900000000001E-2</v>
      </c>
      <c r="ES279" s="24">
        <v>8.3929E-3</v>
      </c>
      <c r="ET279" s="24">
        <v>-3.3425999999999998E-3</v>
      </c>
      <c r="EU279" s="24">
        <v>58.479329999999997</v>
      </c>
      <c r="EV279" s="24">
        <v>57.886029999999998</v>
      </c>
      <c r="EW279" s="24">
        <v>56.157539999999997</v>
      </c>
      <c r="EX279" s="24">
        <v>56.660339999999998</v>
      </c>
      <c r="EY279" s="24">
        <v>55.429049999999997</v>
      </c>
      <c r="EZ279" s="24">
        <v>55.528489999999998</v>
      </c>
      <c r="FA279" s="24">
        <v>53.823459999999997</v>
      </c>
      <c r="FB279" s="24">
        <v>55.071510000000004</v>
      </c>
      <c r="FC279" s="24">
        <v>60.328490000000002</v>
      </c>
      <c r="FD279" s="24">
        <v>65.986599999999996</v>
      </c>
      <c r="FE279" s="24">
        <v>70.815640000000002</v>
      </c>
      <c r="FF279" s="24">
        <v>75.432400000000001</v>
      </c>
      <c r="FG279" s="24">
        <v>73.532960000000003</v>
      </c>
      <c r="FH279" s="24">
        <v>74.407820000000001</v>
      </c>
      <c r="FI279" s="24">
        <v>77.341899999999995</v>
      </c>
      <c r="FJ279" s="24">
        <v>76.889390000000006</v>
      </c>
      <c r="FK279" s="24">
        <v>75.770949999999999</v>
      </c>
      <c r="FL279" s="24">
        <v>74.158659999999998</v>
      </c>
      <c r="FM279" s="24">
        <v>72.724019999999996</v>
      </c>
      <c r="FN279" s="24">
        <v>68.098330000000004</v>
      </c>
      <c r="FO279" s="24">
        <v>65.328490000000002</v>
      </c>
      <c r="FP279" s="24">
        <v>62.735199999999999</v>
      </c>
      <c r="FQ279" s="24">
        <v>61.381</v>
      </c>
      <c r="FR279" s="24">
        <v>60.795529999999999</v>
      </c>
      <c r="FS279" s="24">
        <v>0.25108330000000001</v>
      </c>
      <c r="FT279" s="24">
        <v>1.1378299999999999E-2</v>
      </c>
      <c r="FU279" s="24">
        <v>1.59778E-2</v>
      </c>
    </row>
    <row r="280" spans="1:177" x14ac:dyDescent="0.2">
      <c r="A280" s="14" t="s">
        <v>228</v>
      </c>
      <c r="B280" s="14" t="s">
        <v>199</v>
      </c>
      <c r="C280" s="14" t="s">
        <v>225</v>
      </c>
      <c r="D280" s="36" t="s">
        <v>248</v>
      </c>
      <c r="E280" s="25" t="s">
        <v>221</v>
      </c>
      <c r="F280" s="25">
        <v>1657</v>
      </c>
      <c r="G280" s="24">
        <v>0.61278060000000001</v>
      </c>
      <c r="H280" s="24">
        <v>0.57009589999999999</v>
      </c>
      <c r="I280" s="24">
        <v>0.52882560000000001</v>
      </c>
      <c r="J280" s="24">
        <v>0.51361659999999998</v>
      </c>
      <c r="K280" s="24">
        <v>0.52433600000000002</v>
      </c>
      <c r="L280" s="24">
        <v>0.56312969999999996</v>
      </c>
      <c r="M280" s="24">
        <v>0.64929230000000004</v>
      </c>
      <c r="N280" s="24">
        <v>0.65240109999999996</v>
      </c>
      <c r="O280" s="24">
        <v>0.6112476</v>
      </c>
      <c r="P280" s="24">
        <v>0.60513939999999999</v>
      </c>
      <c r="Q280" s="24">
        <v>0.55933489999999997</v>
      </c>
      <c r="R280" s="24">
        <v>0.59720930000000005</v>
      </c>
      <c r="S280" s="24">
        <v>0.58753610000000001</v>
      </c>
      <c r="T280" s="24">
        <v>0.60817030000000005</v>
      </c>
      <c r="U280" s="24">
        <v>0.60293379999999996</v>
      </c>
      <c r="V280" s="24">
        <v>0.6080719</v>
      </c>
      <c r="W280" s="24">
        <v>0.69492290000000001</v>
      </c>
      <c r="X280" s="24">
        <v>0.78588519999999995</v>
      </c>
      <c r="Y280" s="24">
        <v>0.86663820000000003</v>
      </c>
      <c r="Z280" s="24">
        <v>0.98649620000000005</v>
      </c>
      <c r="AA280" s="24">
        <v>1.0445009999999999</v>
      </c>
      <c r="AB280" s="24">
        <v>0.93427229999999994</v>
      </c>
      <c r="AC280" s="24">
        <v>0.84271269999999998</v>
      </c>
      <c r="AD280" s="24">
        <v>0.72719210000000001</v>
      </c>
      <c r="AE280" s="24">
        <v>-3.2855799999999998E-2</v>
      </c>
      <c r="AF280" s="24">
        <v>-1.9456000000000001E-2</v>
      </c>
      <c r="AG280" s="24">
        <v>-1.8425299999999999E-2</v>
      </c>
      <c r="AH280" s="24">
        <v>-2.4846500000000001E-2</v>
      </c>
      <c r="AI280" s="24">
        <v>-8.7548000000000001E-3</v>
      </c>
      <c r="AJ280" s="24">
        <v>-1.9401499999999999E-2</v>
      </c>
      <c r="AK280" s="24">
        <v>-1.43041E-2</v>
      </c>
      <c r="AL280" s="24">
        <v>1.01517E-2</v>
      </c>
      <c r="AM280" s="24">
        <v>2.4896399999999999E-2</v>
      </c>
      <c r="AN280" s="24">
        <v>3.54072E-2</v>
      </c>
      <c r="AO280" s="24">
        <v>-8.8535000000000003E-3</v>
      </c>
      <c r="AP280" s="24">
        <v>1.0930499999999999E-2</v>
      </c>
      <c r="AQ280" s="24">
        <v>-1.8660599999999999E-2</v>
      </c>
      <c r="AR280" s="24">
        <v>1.35747E-2</v>
      </c>
      <c r="AS280" s="24">
        <v>-1.7935400000000001E-2</v>
      </c>
      <c r="AT280" s="24">
        <v>-1.0100400000000001E-2</v>
      </c>
      <c r="AU280" s="24">
        <v>1.55651E-2</v>
      </c>
      <c r="AV280" s="24">
        <v>1.5205400000000001E-2</v>
      </c>
      <c r="AW280" s="24">
        <v>-1.3147900000000001E-2</v>
      </c>
      <c r="AX280" s="24">
        <v>7.7841000000000004E-3</v>
      </c>
      <c r="AY280" s="24">
        <v>1.6297800000000001E-2</v>
      </c>
      <c r="AZ280" s="24">
        <v>-6.9968000000000001E-3</v>
      </c>
      <c r="BA280" s="24">
        <v>-1.3508000000000001E-3</v>
      </c>
      <c r="BB280" s="24">
        <v>-1.8356000000000001E-2</v>
      </c>
      <c r="BC280" s="24">
        <v>-1.71059E-2</v>
      </c>
      <c r="BD280" s="24">
        <v>-3.9229E-3</v>
      </c>
      <c r="BE280" s="24">
        <v>-3.4589E-3</v>
      </c>
      <c r="BF280" s="24">
        <v>-9.8735999999999997E-3</v>
      </c>
      <c r="BG280" s="24">
        <v>6.8414000000000001E-3</v>
      </c>
      <c r="BH280" s="24">
        <v>-3.1451000000000001E-3</v>
      </c>
      <c r="BI280" s="24">
        <v>2.1946000000000001E-3</v>
      </c>
      <c r="BJ280" s="24">
        <v>2.6011200000000002E-2</v>
      </c>
      <c r="BK280" s="24">
        <v>3.9598500000000002E-2</v>
      </c>
      <c r="BL280" s="24">
        <v>4.9945499999999997E-2</v>
      </c>
      <c r="BM280" s="24">
        <v>6.4917000000000004E-3</v>
      </c>
      <c r="BN280" s="24">
        <v>2.5589799999999999E-2</v>
      </c>
      <c r="BO280" s="24">
        <v>-4.6395999999999998E-3</v>
      </c>
      <c r="BP280" s="24">
        <v>2.7847899999999998E-2</v>
      </c>
      <c r="BQ280" s="24">
        <v>-3.2185E-3</v>
      </c>
      <c r="BR280" s="24">
        <v>5.2858999999999996E-3</v>
      </c>
      <c r="BS280" s="24">
        <v>3.2144899999999997E-2</v>
      </c>
      <c r="BT280" s="24">
        <v>3.2764500000000002E-2</v>
      </c>
      <c r="BU280" s="24">
        <v>5.8186999999999996E-3</v>
      </c>
      <c r="BV280" s="24">
        <v>2.6572399999999999E-2</v>
      </c>
      <c r="BW280" s="24">
        <v>3.4522900000000002E-2</v>
      </c>
      <c r="BX280" s="24">
        <v>1.0274500000000001E-2</v>
      </c>
      <c r="BY280" s="24">
        <v>1.5133499999999999E-2</v>
      </c>
      <c r="BZ280" s="24">
        <v>-1.0222E-3</v>
      </c>
      <c r="CA280" s="24">
        <v>-6.1974999999999999E-3</v>
      </c>
      <c r="CB280" s="24">
        <v>6.8352999999999999E-3</v>
      </c>
      <c r="CC280" s="24">
        <v>6.9067E-3</v>
      </c>
      <c r="CD280" s="24">
        <v>4.9649999999999998E-4</v>
      </c>
      <c r="CE280" s="24">
        <v>1.7643300000000001E-2</v>
      </c>
      <c r="CF280" s="24">
        <v>8.1139999999999997E-3</v>
      </c>
      <c r="CG280" s="24">
        <v>1.36215E-2</v>
      </c>
      <c r="CH280" s="24">
        <v>3.6995500000000001E-2</v>
      </c>
      <c r="CI280" s="24">
        <v>4.9781100000000002E-2</v>
      </c>
      <c r="CJ280" s="24">
        <v>6.0014600000000001E-2</v>
      </c>
      <c r="CK280" s="24">
        <v>1.7119599999999999E-2</v>
      </c>
      <c r="CL280" s="24">
        <v>3.5742799999999998E-2</v>
      </c>
      <c r="CM280" s="24">
        <v>5.0711999999999997E-3</v>
      </c>
      <c r="CN280" s="24">
        <v>3.77334E-2</v>
      </c>
      <c r="CO280" s="24">
        <v>6.9743000000000001E-3</v>
      </c>
      <c r="CP280" s="24">
        <v>1.5942399999999999E-2</v>
      </c>
      <c r="CQ280" s="24">
        <v>4.3628100000000003E-2</v>
      </c>
      <c r="CR280" s="24">
        <v>4.4925800000000002E-2</v>
      </c>
      <c r="CS280" s="24">
        <v>1.89549E-2</v>
      </c>
      <c r="CT280" s="24">
        <v>3.9585099999999998E-2</v>
      </c>
      <c r="CU280" s="24">
        <v>4.71455E-2</v>
      </c>
      <c r="CV280" s="24">
        <v>2.2236499999999999E-2</v>
      </c>
      <c r="CW280" s="24">
        <v>2.6550500000000001E-2</v>
      </c>
      <c r="CX280" s="24">
        <v>1.0983E-2</v>
      </c>
      <c r="CY280" s="24">
        <v>4.7108000000000002E-3</v>
      </c>
      <c r="CZ280" s="24">
        <v>1.7593500000000001E-2</v>
      </c>
      <c r="DA280" s="24">
        <v>1.7272300000000001E-2</v>
      </c>
      <c r="DB280" s="24">
        <v>1.08667E-2</v>
      </c>
      <c r="DC280" s="24">
        <v>2.84452E-2</v>
      </c>
      <c r="DD280" s="24">
        <v>1.93732E-2</v>
      </c>
      <c r="DE280" s="24">
        <v>2.5048500000000001E-2</v>
      </c>
      <c r="DF280" s="24">
        <v>4.79797E-2</v>
      </c>
      <c r="DG280" s="24">
        <v>5.9963799999999998E-2</v>
      </c>
      <c r="DH280" s="24">
        <v>7.0083699999999999E-2</v>
      </c>
      <c r="DI280" s="24">
        <v>2.7747600000000001E-2</v>
      </c>
      <c r="DJ280" s="24">
        <v>4.58958E-2</v>
      </c>
      <c r="DK280" s="24">
        <v>1.4782099999999999E-2</v>
      </c>
      <c r="DL280" s="24">
        <v>4.7619000000000002E-2</v>
      </c>
      <c r="DM280" s="24">
        <v>1.7167200000000001E-2</v>
      </c>
      <c r="DN280" s="24">
        <v>2.6598900000000002E-2</v>
      </c>
      <c r="DO280" s="24">
        <v>5.5111199999999999E-2</v>
      </c>
      <c r="DP280" s="24">
        <v>5.7087199999999998E-2</v>
      </c>
      <c r="DQ280" s="24">
        <v>3.2091099999999997E-2</v>
      </c>
      <c r="DR280" s="24">
        <v>5.25978E-2</v>
      </c>
      <c r="DS280" s="24">
        <v>5.9768099999999998E-2</v>
      </c>
      <c r="DT280" s="24">
        <v>3.41985E-2</v>
      </c>
      <c r="DU280" s="24">
        <v>3.7967500000000001E-2</v>
      </c>
      <c r="DV280" s="24">
        <v>2.29883E-2</v>
      </c>
      <c r="DW280" s="24">
        <v>2.0460800000000001E-2</v>
      </c>
      <c r="DX280" s="24">
        <v>3.3126700000000002E-2</v>
      </c>
      <c r="DY280" s="24">
        <v>3.2238700000000002E-2</v>
      </c>
      <c r="DZ280" s="24">
        <v>2.5839500000000001E-2</v>
      </c>
      <c r="EA280" s="24">
        <v>4.4041400000000001E-2</v>
      </c>
      <c r="EB280" s="24">
        <v>3.5629599999999997E-2</v>
      </c>
      <c r="EC280" s="24">
        <v>4.1547099999999997E-2</v>
      </c>
      <c r="ED280" s="24">
        <v>6.3839300000000002E-2</v>
      </c>
      <c r="EE280" s="24">
        <v>7.4665899999999993E-2</v>
      </c>
      <c r="EF280" s="24">
        <v>8.4622000000000003E-2</v>
      </c>
      <c r="EG280" s="24">
        <v>4.3092800000000001E-2</v>
      </c>
      <c r="EH280" s="24">
        <v>6.0555200000000003E-2</v>
      </c>
      <c r="EI280" s="24">
        <v>2.8802999999999999E-2</v>
      </c>
      <c r="EJ280" s="24">
        <v>6.1892099999999999E-2</v>
      </c>
      <c r="EK280" s="24">
        <v>3.1884099999999999E-2</v>
      </c>
      <c r="EL280" s="24">
        <v>4.19852E-2</v>
      </c>
      <c r="EM280" s="24">
        <v>7.1691099999999994E-2</v>
      </c>
      <c r="EN280" s="24">
        <v>7.4646199999999996E-2</v>
      </c>
      <c r="EO280" s="24">
        <v>5.1057600000000002E-2</v>
      </c>
      <c r="EP280" s="24">
        <v>7.1386000000000005E-2</v>
      </c>
      <c r="EQ280" s="24">
        <v>7.7993099999999996E-2</v>
      </c>
      <c r="ER280" s="24">
        <v>5.14697E-2</v>
      </c>
      <c r="ES280" s="24">
        <v>5.4451800000000002E-2</v>
      </c>
      <c r="ET280" s="24">
        <v>4.03221E-2</v>
      </c>
      <c r="EU280" s="24">
        <v>55.216850000000001</v>
      </c>
      <c r="EV280" s="24">
        <v>53.978160000000003</v>
      </c>
      <c r="EW280" s="24">
        <v>52.705150000000003</v>
      </c>
      <c r="EX280" s="24">
        <v>52.631819999999998</v>
      </c>
      <c r="EY280" s="24">
        <v>53.032760000000003</v>
      </c>
      <c r="EZ280" s="24">
        <v>51.851799999999997</v>
      </c>
      <c r="FA280" s="24">
        <v>51.95008</v>
      </c>
      <c r="FB280" s="24">
        <v>51.006239999999998</v>
      </c>
      <c r="FC280" s="24">
        <v>56.831510000000002</v>
      </c>
      <c r="FD280" s="24">
        <v>64.942279999999997</v>
      </c>
      <c r="FE280" s="24">
        <v>70.87988</v>
      </c>
      <c r="FF280" s="24">
        <v>76.976600000000005</v>
      </c>
      <c r="FG280" s="24">
        <v>77.734790000000004</v>
      </c>
      <c r="FH280" s="24">
        <v>78.858029999999999</v>
      </c>
      <c r="FI280" s="24">
        <v>80.25273</v>
      </c>
      <c r="FJ280" s="24">
        <v>79.939160000000001</v>
      </c>
      <c r="FK280" s="24">
        <v>79.44462</v>
      </c>
      <c r="FL280" s="24">
        <v>76.627139999999997</v>
      </c>
      <c r="FM280" s="24">
        <v>74.882999999999996</v>
      </c>
      <c r="FN280" s="24">
        <v>69.630260000000007</v>
      </c>
      <c r="FO280" s="24">
        <v>66.539779999999993</v>
      </c>
      <c r="FP280" s="24">
        <v>63.468020000000003</v>
      </c>
      <c r="FQ280" s="24">
        <v>59.502339999999997</v>
      </c>
      <c r="FR280" s="24">
        <v>58.436819999999997</v>
      </c>
      <c r="FS280" s="24">
        <v>0.3207005</v>
      </c>
      <c r="FT280" s="24">
        <v>1.3089099999999999E-2</v>
      </c>
      <c r="FU280" s="24">
        <v>1.8797000000000001E-2</v>
      </c>
    </row>
    <row r="281" spans="1:177" x14ac:dyDescent="0.2">
      <c r="A281" s="14" t="s">
        <v>228</v>
      </c>
      <c r="B281" s="14" t="s">
        <v>199</v>
      </c>
      <c r="C281" s="14" t="s">
        <v>225</v>
      </c>
      <c r="D281" s="36" t="s">
        <v>249</v>
      </c>
      <c r="E281" s="25" t="s">
        <v>219</v>
      </c>
      <c r="F281" s="25">
        <v>4984</v>
      </c>
      <c r="G281" s="24">
        <v>0.97316270000000005</v>
      </c>
      <c r="H281" s="24">
        <v>0.84376810000000002</v>
      </c>
      <c r="I281" s="24">
        <v>0.74547059999999998</v>
      </c>
      <c r="J281" s="24">
        <v>0.70181879999999996</v>
      </c>
      <c r="K281" s="24">
        <v>0.67931589999999997</v>
      </c>
      <c r="L281" s="24">
        <v>0.71473180000000003</v>
      </c>
      <c r="M281" s="24">
        <v>0.77370289999999997</v>
      </c>
      <c r="N281" s="24">
        <v>0.79454789999999997</v>
      </c>
      <c r="O281" s="24">
        <v>0.79403670000000004</v>
      </c>
      <c r="P281" s="24">
        <v>0.84568460000000001</v>
      </c>
      <c r="Q281" s="24">
        <v>0.95639399999999997</v>
      </c>
      <c r="R281" s="24">
        <v>1.1183289999999999</v>
      </c>
      <c r="S281" s="24">
        <v>1.2909079999999999</v>
      </c>
      <c r="T281" s="24">
        <v>1.4738849999999999</v>
      </c>
      <c r="U281" s="24">
        <v>1.5850059999999999</v>
      </c>
      <c r="V281" s="24">
        <v>1.7183740000000001</v>
      </c>
      <c r="W281" s="24">
        <v>1.8279259999999999</v>
      </c>
      <c r="X281" s="24">
        <v>1.8541749999999999</v>
      </c>
      <c r="Y281" s="24">
        <v>1.7679400000000001</v>
      </c>
      <c r="Z281" s="24">
        <v>1.7508840000000001</v>
      </c>
      <c r="AA281" s="24">
        <v>1.7140960000000001</v>
      </c>
      <c r="AB281" s="24">
        <v>1.611918</v>
      </c>
      <c r="AC281" s="24">
        <v>1.4023410000000001</v>
      </c>
      <c r="AD281" s="24">
        <v>1.1642410000000001</v>
      </c>
      <c r="AE281" s="24">
        <v>-0.1092439</v>
      </c>
      <c r="AF281" s="24">
        <v>-9.8826200000000003E-2</v>
      </c>
      <c r="AG281" s="24">
        <v>-6.9692400000000002E-2</v>
      </c>
      <c r="AH281" s="24">
        <v>-6.1833100000000002E-2</v>
      </c>
      <c r="AI281" s="24">
        <v>-4.1416799999999997E-2</v>
      </c>
      <c r="AJ281" s="24">
        <v>-2.2419700000000001E-2</v>
      </c>
      <c r="AK281" s="24">
        <v>9.5787000000000008E-3</v>
      </c>
      <c r="AL281" s="24">
        <v>2.6337000000000001E-3</v>
      </c>
      <c r="AM281" s="24">
        <v>1.0461700000000001E-2</v>
      </c>
      <c r="AN281" s="24">
        <v>1.9152700000000002E-2</v>
      </c>
      <c r="AO281" s="24">
        <v>3.61702E-2</v>
      </c>
      <c r="AP281" s="24">
        <v>0.1027621</v>
      </c>
      <c r="AQ281" s="24">
        <v>0.1217413</v>
      </c>
      <c r="AR281" s="24">
        <v>0.1482087</v>
      </c>
      <c r="AS281" s="24">
        <v>0.15841630000000001</v>
      </c>
      <c r="AT281" s="24">
        <v>0.1506188</v>
      </c>
      <c r="AU281" s="24">
        <v>0.18174489999999999</v>
      </c>
      <c r="AV281" s="24">
        <v>0.17253289999999999</v>
      </c>
      <c r="AW281" s="24">
        <v>2.6679000000000001E-2</v>
      </c>
      <c r="AX281" s="24">
        <v>1.65814E-2</v>
      </c>
      <c r="AY281" s="24">
        <v>2.8866E-3</v>
      </c>
      <c r="AZ281" s="24">
        <v>-1.32298E-2</v>
      </c>
      <c r="BA281" s="24">
        <v>-3.2107400000000001E-2</v>
      </c>
      <c r="BB281" s="24">
        <v>-6.0780899999999999E-2</v>
      </c>
      <c r="BC281" s="24">
        <v>-9.4631099999999996E-2</v>
      </c>
      <c r="BD281" s="24">
        <v>-8.6149000000000003E-2</v>
      </c>
      <c r="BE281" s="24">
        <v>-5.9020999999999997E-2</v>
      </c>
      <c r="BF281" s="24">
        <v>-5.1776099999999999E-2</v>
      </c>
      <c r="BG281" s="24">
        <v>-3.21689E-2</v>
      </c>
      <c r="BH281" s="24">
        <v>-1.35605E-2</v>
      </c>
      <c r="BI281" s="24">
        <v>1.7649700000000001E-2</v>
      </c>
      <c r="BJ281" s="24">
        <v>1.0981400000000001E-2</v>
      </c>
      <c r="BK281" s="24">
        <v>1.98552E-2</v>
      </c>
      <c r="BL281" s="24">
        <v>2.94846E-2</v>
      </c>
      <c r="BM281" s="24">
        <v>4.7821299999999997E-2</v>
      </c>
      <c r="BN281" s="24">
        <v>0.1158004</v>
      </c>
      <c r="BO281" s="24">
        <v>0.1358385</v>
      </c>
      <c r="BP281" s="24">
        <v>0.1633626</v>
      </c>
      <c r="BQ281" s="24">
        <v>0.17395869999999999</v>
      </c>
      <c r="BR281" s="24">
        <v>0.16724320000000001</v>
      </c>
      <c r="BS281" s="24">
        <v>0.19871820000000001</v>
      </c>
      <c r="BT281" s="24">
        <v>0.18924089999999999</v>
      </c>
      <c r="BU281" s="24">
        <v>4.3422799999999998E-2</v>
      </c>
      <c r="BV281" s="24">
        <v>3.27782E-2</v>
      </c>
      <c r="BW281" s="24">
        <v>1.8917199999999999E-2</v>
      </c>
      <c r="BX281" s="24">
        <v>2.0918E-3</v>
      </c>
      <c r="BY281" s="24">
        <v>-1.8144199999999999E-2</v>
      </c>
      <c r="BZ281" s="24">
        <v>-4.7941999999999999E-2</v>
      </c>
      <c r="CA281" s="24">
        <v>-8.4510399999999999E-2</v>
      </c>
      <c r="CB281" s="24">
        <v>-7.7368800000000001E-2</v>
      </c>
      <c r="CC281" s="24">
        <v>-5.1630000000000002E-2</v>
      </c>
      <c r="CD281" s="24">
        <v>-4.4810599999999999E-2</v>
      </c>
      <c r="CE281" s="24">
        <v>-2.5763899999999999E-2</v>
      </c>
      <c r="CF281" s="24">
        <v>-7.4247000000000002E-3</v>
      </c>
      <c r="CG281" s="24">
        <v>2.3239699999999999E-2</v>
      </c>
      <c r="CH281" s="24">
        <v>1.6763E-2</v>
      </c>
      <c r="CI281" s="24">
        <v>2.6360999999999999E-2</v>
      </c>
      <c r="CJ281" s="24">
        <v>3.6640499999999999E-2</v>
      </c>
      <c r="CK281" s="24">
        <v>5.5890799999999997E-2</v>
      </c>
      <c r="CL281" s="24">
        <v>0.1248307</v>
      </c>
      <c r="CM281" s="24">
        <v>0.14560219999999999</v>
      </c>
      <c r="CN281" s="24">
        <v>0.17385819999999999</v>
      </c>
      <c r="CO281" s="24">
        <v>0.18472340000000001</v>
      </c>
      <c r="CP281" s="24">
        <v>0.1787572</v>
      </c>
      <c r="CQ281" s="24">
        <v>0.21047389999999999</v>
      </c>
      <c r="CR281" s="24">
        <v>0.20081280000000001</v>
      </c>
      <c r="CS281" s="24">
        <v>5.5019499999999999E-2</v>
      </c>
      <c r="CT281" s="24">
        <v>4.3996100000000003E-2</v>
      </c>
      <c r="CU281" s="24">
        <v>3.0019899999999999E-2</v>
      </c>
      <c r="CV281" s="24">
        <v>1.27035E-2</v>
      </c>
      <c r="CW281" s="24">
        <v>-8.4732999999999996E-3</v>
      </c>
      <c r="CX281" s="24">
        <v>-3.9049899999999999E-2</v>
      </c>
      <c r="CY281" s="24">
        <v>-7.43896E-2</v>
      </c>
      <c r="CZ281" s="24">
        <v>-6.85886E-2</v>
      </c>
      <c r="DA281" s="24">
        <v>-4.4239100000000003E-2</v>
      </c>
      <c r="DB281" s="24">
        <v>-3.78451E-2</v>
      </c>
      <c r="DC281" s="24">
        <v>-1.9358899999999998E-2</v>
      </c>
      <c r="DD281" s="24">
        <v>-1.2888999999999999E-3</v>
      </c>
      <c r="DE281" s="24">
        <v>2.88296E-2</v>
      </c>
      <c r="DF281" s="24">
        <v>2.2544600000000001E-2</v>
      </c>
      <c r="DG281" s="24">
        <v>3.2866899999999998E-2</v>
      </c>
      <c r="DH281" s="24">
        <v>4.3796300000000003E-2</v>
      </c>
      <c r="DI281" s="24">
        <v>6.3960299999999998E-2</v>
      </c>
      <c r="DJ281" s="24">
        <v>0.1338609</v>
      </c>
      <c r="DK281" s="24">
        <v>0.1553659</v>
      </c>
      <c r="DL281" s="24">
        <v>0.18435370000000001</v>
      </c>
      <c r="DM281" s="24">
        <v>0.195488</v>
      </c>
      <c r="DN281" s="24">
        <v>0.1902712</v>
      </c>
      <c r="DO281" s="24">
        <v>0.2222296</v>
      </c>
      <c r="DP281" s="24">
        <v>0.21238470000000001</v>
      </c>
      <c r="DQ281" s="24">
        <v>6.66162E-2</v>
      </c>
      <c r="DR281" s="24">
        <v>5.5213999999999999E-2</v>
      </c>
      <c r="DS281" s="24">
        <v>4.1122600000000002E-2</v>
      </c>
      <c r="DT281" s="24">
        <v>2.3315300000000001E-2</v>
      </c>
      <c r="DU281" s="24">
        <v>1.1976000000000001E-3</v>
      </c>
      <c r="DV281" s="24">
        <v>-3.0157699999999999E-2</v>
      </c>
      <c r="DW281" s="24">
        <v>-5.9776900000000001E-2</v>
      </c>
      <c r="DX281" s="24">
        <v>-5.59114E-2</v>
      </c>
      <c r="DY281" s="24">
        <v>-3.3567699999999999E-2</v>
      </c>
      <c r="DZ281" s="24">
        <v>-2.7788E-2</v>
      </c>
      <c r="EA281" s="24">
        <v>-1.01111E-2</v>
      </c>
      <c r="EB281" s="24">
        <v>7.5703000000000003E-3</v>
      </c>
      <c r="EC281" s="24">
        <v>3.6900599999999999E-2</v>
      </c>
      <c r="ED281" s="24">
        <v>3.08924E-2</v>
      </c>
      <c r="EE281" s="24">
        <v>4.2260399999999997E-2</v>
      </c>
      <c r="EF281" s="24">
        <v>5.4128299999999997E-2</v>
      </c>
      <c r="EG281" s="24">
        <v>7.5611399999999995E-2</v>
      </c>
      <c r="EH281" s="24">
        <v>0.14689920000000001</v>
      </c>
      <c r="EI281" s="24">
        <v>0.16946320000000001</v>
      </c>
      <c r="EJ281" s="24">
        <v>0.19950760000000001</v>
      </c>
      <c r="EK281" s="24">
        <v>0.21103050000000001</v>
      </c>
      <c r="EL281" s="24">
        <v>0.20689560000000001</v>
      </c>
      <c r="EM281" s="24">
        <v>0.2392029</v>
      </c>
      <c r="EN281" s="24">
        <v>0.22909270000000001</v>
      </c>
      <c r="EO281" s="24">
        <v>8.3360000000000004E-2</v>
      </c>
      <c r="EP281" s="24">
        <v>7.1410799999999997E-2</v>
      </c>
      <c r="EQ281" s="24">
        <v>5.7153200000000001E-2</v>
      </c>
      <c r="ER281" s="24">
        <v>3.8636900000000002E-2</v>
      </c>
      <c r="ES281" s="24">
        <v>1.51608E-2</v>
      </c>
      <c r="ET281" s="24">
        <v>-1.7318900000000002E-2</v>
      </c>
      <c r="EU281" s="24">
        <v>73.212990000000005</v>
      </c>
      <c r="EV281" s="24">
        <v>71.710329999999999</v>
      </c>
      <c r="EW281" s="24">
        <v>70.744410000000002</v>
      </c>
      <c r="EX281" s="24">
        <v>70.632059999999996</v>
      </c>
      <c r="EY281" s="24">
        <v>70.42971</v>
      </c>
      <c r="EZ281" s="24">
        <v>69.90522</v>
      </c>
      <c r="FA281" s="24">
        <v>69.490949999999998</v>
      </c>
      <c r="FB281" s="24">
        <v>69.495739999999998</v>
      </c>
      <c r="FC281" s="24">
        <v>72.91001</v>
      </c>
      <c r="FD281" s="24">
        <v>78.271569999999997</v>
      </c>
      <c r="FE281" s="24">
        <v>83.718320000000006</v>
      </c>
      <c r="FF281" s="24">
        <v>85.650700000000001</v>
      </c>
      <c r="FG281" s="24">
        <v>87.116079999999997</v>
      </c>
      <c r="FH281" s="24">
        <v>88.425449999999998</v>
      </c>
      <c r="FI281" s="24">
        <v>88.427049999999994</v>
      </c>
      <c r="FJ281" s="24">
        <v>90.023960000000002</v>
      </c>
      <c r="FK281" s="24">
        <v>90.719920000000002</v>
      </c>
      <c r="FL281" s="24">
        <v>88.900959999999998</v>
      </c>
      <c r="FM281" s="24">
        <v>86.023960000000002</v>
      </c>
      <c r="FN281" s="24">
        <v>82.688500000000005</v>
      </c>
      <c r="FO281" s="24">
        <v>78.168800000000005</v>
      </c>
      <c r="FP281" s="24">
        <v>76.227909999999994</v>
      </c>
      <c r="FQ281" s="24">
        <v>74.75985</v>
      </c>
      <c r="FR281" s="24">
        <v>73.908420000000007</v>
      </c>
      <c r="FS281" s="24">
        <v>0.2442146</v>
      </c>
      <c r="FT281" s="24">
        <v>1.07055E-2</v>
      </c>
      <c r="FU281" s="24">
        <v>1.7784500000000002E-2</v>
      </c>
    </row>
    <row r="282" spans="1:177" x14ac:dyDescent="0.2">
      <c r="A282" s="14" t="s">
        <v>228</v>
      </c>
      <c r="B282" s="14" t="s">
        <v>199</v>
      </c>
      <c r="C282" s="14" t="s">
        <v>225</v>
      </c>
      <c r="D282" s="36" t="s">
        <v>249</v>
      </c>
      <c r="E282" s="25" t="s">
        <v>220</v>
      </c>
      <c r="F282" s="25">
        <v>2882</v>
      </c>
      <c r="G282" s="24">
        <v>0.90712309999999996</v>
      </c>
      <c r="H282" s="24">
        <v>0.78141559999999999</v>
      </c>
      <c r="I282" s="24">
        <v>0.69414399999999998</v>
      </c>
      <c r="J282" s="24">
        <v>0.66066820000000004</v>
      </c>
      <c r="K282" s="24">
        <v>0.62548910000000002</v>
      </c>
      <c r="L282" s="24">
        <v>0.64139060000000003</v>
      </c>
      <c r="M282" s="24">
        <v>0.69778490000000004</v>
      </c>
      <c r="N282" s="24">
        <v>0.74740019999999996</v>
      </c>
      <c r="O282" s="24">
        <v>0.75036099999999994</v>
      </c>
      <c r="P282" s="24">
        <v>0.77824380000000004</v>
      </c>
      <c r="Q282" s="24">
        <v>0.85802440000000002</v>
      </c>
      <c r="R282" s="24">
        <v>0.94854099999999997</v>
      </c>
      <c r="S282" s="24">
        <v>1.0704579999999999</v>
      </c>
      <c r="T282" s="24">
        <v>1.2388110000000001</v>
      </c>
      <c r="U282" s="24">
        <v>1.3268260000000001</v>
      </c>
      <c r="V282" s="24">
        <v>1.442758</v>
      </c>
      <c r="W282" s="24">
        <v>1.493015</v>
      </c>
      <c r="X282" s="24">
        <v>1.550989</v>
      </c>
      <c r="Y282" s="24">
        <v>1.5003310000000001</v>
      </c>
      <c r="Z282" s="24">
        <v>1.51251</v>
      </c>
      <c r="AA282" s="24">
        <v>1.511587</v>
      </c>
      <c r="AB282" s="24">
        <v>1.48922</v>
      </c>
      <c r="AC282" s="24">
        <v>1.3260879999999999</v>
      </c>
      <c r="AD282" s="24">
        <v>1.1057710000000001</v>
      </c>
      <c r="AE282" s="24">
        <v>-0.12764020000000001</v>
      </c>
      <c r="AF282" s="24">
        <v>-0.12520300000000001</v>
      </c>
      <c r="AG282" s="24">
        <v>-9.5034999999999994E-2</v>
      </c>
      <c r="AH282" s="24">
        <v>-7.3750200000000002E-2</v>
      </c>
      <c r="AI282" s="24">
        <v>-5.0963000000000001E-2</v>
      </c>
      <c r="AJ282" s="24">
        <v>-3.4658500000000002E-2</v>
      </c>
      <c r="AK282" s="24">
        <v>-1.4745299999999999E-2</v>
      </c>
      <c r="AL282" s="24">
        <v>3.6359000000000001E-3</v>
      </c>
      <c r="AM282" s="24">
        <v>9.7703000000000009E-3</v>
      </c>
      <c r="AN282" s="24">
        <v>4.2500000000000003E-5</v>
      </c>
      <c r="AO282" s="24">
        <v>2.3073900000000001E-2</v>
      </c>
      <c r="AP282" s="24">
        <v>6.6031099999999995E-2</v>
      </c>
      <c r="AQ282" s="24">
        <v>6.9810499999999998E-2</v>
      </c>
      <c r="AR282" s="24">
        <v>9.6901200000000007E-2</v>
      </c>
      <c r="AS282" s="24">
        <v>9.2450900000000003E-2</v>
      </c>
      <c r="AT282" s="24">
        <v>0.1152957</v>
      </c>
      <c r="AU282" s="24">
        <v>0.13131680000000001</v>
      </c>
      <c r="AV282" s="24">
        <v>0.15176509999999999</v>
      </c>
      <c r="AW282" s="24">
        <v>4.5182899999999998E-2</v>
      </c>
      <c r="AX282" s="24">
        <v>3.3460299999999998E-2</v>
      </c>
      <c r="AY282" s="24">
        <v>8.0274000000000005E-3</v>
      </c>
      <c r="AZ282" s="24">
        <v>8.3044999999999994E-3</v>
      </c>
      <c r="BA282" s="24">
        <v>-2.6713899999999999E-2</v>
      </c>
      <c r="BB282" s="24">
        <v>-5.7624500000000002E-2</v>
      </c>
      <c r="BC282" s="24">
        <v>-0.10957409999999999</v>
      </c>
      <c r="BD282" s="24">
        <v>-0.1084492</v>
      </c>
      <c r="BE282" s="24">
        <v>-8.0675399999999994E-2</v>
      </c>
      <c r="BF282" s="24">
        <v>-6.0393500000000003E-2</v>
      </c>
      <c r="BG282" s="24">
        <v>-3.9310900000000003E-2</v>
      </c>
      <c r="BH282" s="24">
        <v>-2.42904E-2</v>
      </c>
      <c r="BI282" s="24">
        <v>-5.4368999999999997E-3</v>
      </c>
      <c r="BJ282" s="24">
        <v>1.35616E-2</v>
      </c>
      <c r="BK282" s="24">
        <v>2.1328699999999999E-2</v>
      </c>
      <c r="BL282" s="24">
        <v>1.3089999999999999E-2</v>
      </c>
      <c r="BM282" s="24">
        <v>3.7024399999999999E-2</v>
      </c>
      <c r="BN282" s="24">
        <v>8.1126500000000004E-2</v>
      </c>
      <c r="BO282" s="24">
        <v>8.6056999999999995E-2</v>
      </c>
      <c r="BP282" s="24">
        <v>0.11382200000000001</v>
      </c>
      <c r="BQ282" s="24">
        <v>0.1098963</v>
      </c>
      <c r="BR282" s="24">
        <v>0.13426679999999999</v>
      </c>
      <c r="BS282" s="24">
        <v>0.15085899999999999</v>
      </c>
      <c r="BT282" s="24">
        <v>0.17104549999999999</v>
      </c>
      <c r="BU282" s="24">
        <v>6.4053799999999994E-2</v>
      </c>
      <c r="BV282" s="24">
        <v>5.2294399999999998E-2</v>
      </c>
      <c r="BW282" s="24">
        <v>2.7575300000000001E-2</v>
      </c>
      <c r="BX282" s="24">
        <v>2.7604699999999999E-2</v>
      </c>
      <c r="BY282" s="24">
        <v>-9.1865000000000002E-3</v>
      </c>
      <c r="BZ282" s="24">
        <v>-4.1207599999999997E-2</v>
      </c>
      <c r="CA282" s="24">
        <v>-9.7061599999999998E-2</v>
      </c>
      <c r="CB282" s="24">
        <v>-9.6845600000000004E-2</v>
      </c>
      <c r="CC282" s="24">
        <v>-7.0729899999999998E-2</v>
      </c>
      <c r="CD282" s="24">
        <v>-5.1142600000000003E-2</v>
      </c>
      <c r="CE282" s="24">
        <v>-3.12407E-2</v>
      </c>
      <c r="CF282" s="24">
        <v>-1.71094E-2</v>
      </c>
      <c r="CG282" s="24">
        <v>1.0101000000000001E-3</v>
      </c>
      <c r="CH282" s="24">
        <v>2.0436200000000002E-2</v>
      </c>
      <c r="CI282" s="24">
        <v>2.9333999999999999E-2</v>
      </c>
      <c r="CJ282" s="24">
        <v>2.2126699999999999E-2</v>
      </c>
      <c r="CK282" s="24">
        <v>4.6686499999999999E-2</v>
      </c>
      <c r="CL282" s="24">
        <v>9.1581499999999996E-2</v>
      </c>
      <c r="CM282" s="24">
        <v>9.7309300000000001E-2</v>
      </c>
      <c r="CN282" s="24">
        <v>0.12554119999999999</v>
      </c>
      <c r="CO282" s="24">
        <v>0.1219789</v>
      </c>
      <c r="CP282" s="24">
        <v>0.14740619999999999</v>
      </c>
      <c r="CQ282" s="24">
        <v>0.16439380000000001</v>
      </c>
      <c r="CR282" s="24">
        <v>0.18439900000000001</v>
      </c>
      <c r="CS282" s="24">
        <v>7.71236E-2</v>
      </c>
      <c r="CT282" s="24">
        <v>6.5338900000000005E-2</v>
      </c>
      <c r="CU282" s="24">
        <v>4.1114100000000001E-2</v>
      </c>
      <c r="CV282" s="24">
        <v>4.0972000000000001E-2</v>
      </c>
      <c r="CW282" s="24">
        <v>2.9529000000000001E-3</v>
      </c>
      <c r="CX282" s="24">
        <v>-2.9837300000000001E-2</v>
      </c>
      <c r="CY282" s="24">
        <v>-8.4549200000000005E-2</v>
      </c>
      <c r="CZ282" s="24">
        <v>-8.5241999999999998E-2</v>
      </c>
      <c r="DA282" s="24">
        <v>-6.0784499999999998E-2</v>
      </c>
      <c r="DB282" s="24">
        <v>-4.18918E-2</v>
      </c>
      <c r="DC282" s="24">
        <v>-2.31705E-2</v>
      </c>
      <c r="DD282" s="24">
        <v>-9.9284000000000004E-3</v>
      </c>
      <c r="DE282" s="24">
        <v>7.4571000000000004E-3</v>
      </c>
      <c r="DF282" s="24">
        <v>2.73108E-2</v>
      </c>
      <c r="DG282" s="24">
        <v>3.7339299999999999E-2</v>
      </c>
      <c r="DH282" s="24">
        <v>3.1163300000000001E-2</v>
      </c>
      <c r="DI282" s="24">
        <v>5.6348599999999999E-2</v>
      </c>
      <c r="DJ282" s="24">
        <v>0.10203660000000001</v>
      </c>
      <c r="DK282" s="24">
        <v>0.10856159999999999</v>
      </c>
      <c r="DL282" s="24">
        <v>0.13726050000000001</v>
      </c>
      <c r="DM282" s="24">
        <v>0.1340615</v>
      </c>
      <c r="DN282" s="24">
        <v>0.16054560000000001</v>
      </c>
      <c r="DO282" s="24">
        <v>0.17792859999999999</v>
      </c>
      <c r="DP282" s="24">
        <v>0.1977526</v>
      </c>
      <c r="DQ282" s="24">
        <v>9.0193499999999996E-2</v>
      </c>
      <c r="DR282" s="24">
        <v>7.8383300000000003E-2</v>
      </c>
      <c r="DS282" s="24">
        <v>5.4652899999999997E-2</v>
      </c>
      <c r="DT282" s="24">
        <v>5.43393E-2</v>
      </c>
      <c r="DU282" s="24">
        <v>1.5092400000000001E-2</v>
      </c>
      <c r="DV282" s="24">
        <v>-1.8466900000000001E-2</v>
      </c>
      <c r="DW282" s="24">
        <v>-6.6483100000000003E-2</v>
      </c>
      <c r="DX282" s="24">
        <v>-6.8488199999999999E-2</v>
      </c>
      <c r="DY282" s="24">
        <v>-4.6424800000000002E-2</v>
      </c>
      <c r="DZ282" s="24">
        <v>-2.8535000000000001E-2</v>
      </c>
      <c r="EA282" s="24">
        <v>-1.15184E-2</v>
      </c>
      <c r="EB282" s="24">
        <v>4.3970000000000001E-4</v>
      </c>
      <c r="EC282" s="24">
        <v>1.6765499999999999E-2</v>
      </c>
      <c r="ED282" s="24">
        <v>3.7236600000000002E-2</v>
      </c>
      <c r="EE282" s="24">
        <v>4.8897700000000002E-2</v>
      </c>
      <c r="EF282" s="24">
        <v>4.4210899999999997E-2</v>
      </c>
      <c r="EG282" s="24">
        <v>7.0299200000000006E-2</v>
      </c>
      <c r="EH282" s="24">
        <v>0.117132</v>
      </c>
      <c r="EI282" s="24">
        <v>0.12480810000000001</v>
      </c>
      <c r="EJ282" s="24">
        <v>0.15418119999999999</v>
      </c>
      <c r="EK282" s="24">
        <v>0.1515069</v>
      </c>
      <c r="EL282" s="24">
        <v>0.1795168</v>
      </c>
      <c r="EM282" s="24">
        <v>0.1974707</v>
      </c>
      <c r="EN282" s="24">
        <v>0.217033</v>
      </c>
      <c r="EO282" s="24">
        <v>0.10906440000000001</v>
      </c>
      <c r="EP282" s="24">
        <v>9.7217399999999995E-2</v>
      </c>
      <c r="EQ282" s="24">
        <v>7.4200799999999997E-2</v>
      </c>
      <c r="ER282" s="24">
        <v>7.3639499999999997E-2</v>
      </c>
      <c r="ES282" s="24">
        <v>3.2619799999999997E-2</v>
      </c>
      <c r="ET282" s="24">
        <v>-2.0500000000000002E-3</v>
      </c>
      <c r="EU282" s="24">
        <v>72.654049999999998</v>
      </c>
      <c r="EV282" s="24">
        <v>71.629729999999995</v>
      </c>
      <c r="EW282" s="24">
        <v>70.637839999999997</v>
      </c>
      <c r="EX282" s="24">
        <v>70.709909999999994</v>
      </c>
      <c r="EY282" s="24">
        <v>70.619820000000004</v>
      </c>
      <c r="EZ282" s="24">
        <v>69.987390000000005</v>
      </c>
      <c r="FA282" s="24">
        <v>69.561260000000004</v>
      </c>
      <c r="FB282" s="24">
        <v>69.521619999999999</v>
      </c>
      <c r="FC282" s="24">
        <v>72.294589999999999</v>
      </c>
      <c r="FD282" s="24">
        <v>76.893690000000007</v>
      </c>
      <c r="FE282" s="24">
        <v>81.981080000000006</v>
      </c>
      <c r="FF282" s="24">
        <v>83.185590000000005</v>
      </c>
      <c r="FG282" s="24">
        <v>83.997299999999996</v>
      </c>
      <c r="FH282" s="24">
        <v>85.53783</v>
      </c>
      <c r="FI282" s="24">
        <v>85.581990000000005</v>
      </c>
      <c r="FJ282" s="24">
        <v>87.577479999999994</v>
      </c>
      <c r="FK282" s="24">
        <v>88.172070000000005</v>
      </c>
      <c r="FL282" s="24">
        <v>86.515309999999999</v>
      </c>
      <c r="FM282" s="24">
        <v>84.054950000000005</v>
      </c>
      <c r="FN282" s="24">
        <v>80.709010000000006</v>
      </c>
      <c r="FO282" s="24">
        <v>76.900000000000006</v>
      </c>
      <c r="FP282" s="24">
        <v>75.045940000000002</v>
      </c>
      <c r="FQ282" s="24">
        <v>74.268469999999994</v>
      </c>
      <c r="FR282" s="24">
        <v>73.269369999999995</v>
      </c>
      <c r="FS282" s="24">
        <v>0.2824932</v>
      </c>
      <c r="FT282" s="24">
        <v>1.2539099999999999E-2</v>
      </c>
      <c r="FU282" s="24">
        <v>2.0265200000000001E-2</v>
      </c>
    </row>
    <row r="283" spans="1:177" x14ac:dyDescent="0.2">
      <c r="A283" s="14" t="s">
        <v>228</v>
      </c>
      <c r="B283" s="14" t="s">
        <v>199</v>
      </c>
      <c r="C283" s="14" t="s">
        <v>225</v>
      </c>
      <c r="D283" s="36" t="s">
        <v>249</v>
      </c>
      <c r="E283" s="25" t="s">
        <v>221</v>
      </c>
      <c r="F283" s="25">
        <v>2102</v>
      </c>
      <c r="G283" s="24">
        <v>1.091623</v>
      </c>
      <c r="H283" s="24">
        <v>0.94665699999999997</v>
      </c>
      <c r="I283" s="24">
        <v>0.82919330000000002</v>
      </c>
      <c r="J283" s="24">
        <v>0.77045889999999995</v>
      </c>
      <c r="K283" s="24">
        <v>0.76044330000000004</v>
      </c>
      <c r="L283" s="24">
        <v>0.82048359999999998</v>
      </c>
      <c r="M283" s="24">
        <v>0.87964059999999999</v>
      </c>
      <c r="N283" s="24">
        <v>0.8590177</v>
      </c>
      <c r="O283" s="24">
        <v>0.84849719999999995</v>
      </c>
      <c r="P283" s="24">
        <v>0.92751059999999996</v>
      </c>
      <c r="Q283" s="24">
        <v>1.072471</v>
      </c>
      <c r="R283" s="24">
        <v>1.3027690000000001</v>
      </c>
      <c r="S283" s="24">
        <v>1.536673</v>
      </c>
      <c r="T283" s="24">
        <v>1.721849</v>
      </c>
      <c r="U283" s="24">
        <v>1.868822</v>
      </c>
      <c r="V283" s="24">
        <v>2.0349979999999999</v>
      </c>
      <c r="W283" s="24">
        <v>2.2203400000000002</v>
      </c>
      <c r="X283" s="24">
        <v>2.2202809999999999</v>
      </c>
      <c r="Y283" s="24">
        <v>2.1335920000000002</v>
      </c>
      <c r="Z283" s="24">
        <v>2.0833189999999999</v>
      </c>
      <c r="AA283" s="24">
        <v>1.996073</v>
      </c>
      <c r="AB283" s="24">
        <v>1.780869</v>
      </c>
      <c r="AC283" s="24">
        <v>1.511468</v>
      </c>
      <c r="AD283" s="24">
        <v>1.257784</v>
      </c>
      <c r="AE283" s="24">
        <v>-8.4487900000000005E-2</v>
      </c>
      <c r="AF283" s="24">
        <v>-6.92575E-2</v>
      </c>
      <c r="AG283" s="24">
        <v>-4.1345199999999999E-2</v>
      </c>
      <c r="AH283" s="24">
        <v>-5.2366299999999998E-2</v>
      </c>
      <c r="AI283" s="24">
        <v>-4.0101499999999998E-2</v>
      </c>
      <c r="AJ283" s="24">
        <v>-2.0114900000000002E-2</v>
      </c>
      <c r="AK283" s="24">
        <v>2.7201099999999999E-2</v>
      </c>
      <c r="AL283" s="24">
        <v>-1.6680500000000001E-2</v>
      </c>
      <c r="AM283" s="24">
        <v>-1.31699E-2</v>
      </c>
      <c r="AN283" s="24">
        <v>1.37103E-2</v>
      </c>
      <c r="AO283" s="24">
        <v>9.3229000000000003E-3</v>
      </c>
      <c r="AP283" s="24">
        <v>7.2985400000000006E-2</v>
      </c>
      <c r="AQ283" s="24">
        <v>0.1002284</v>
      </c>
      <c r="AR283" s="24">
        <v>0.10515629999999999</v>
      </c>
      <c r="AS283" s="24">
        <v>0.13828660000000001</v>
      </c>
      <c r="AT283" s="24">
        <v>9.1987799999999995E-2</v>
      </c>
      <c r="AU283" s="24">
        <v>0.13437499999999999</v>
      </c>
      <c r="AV283" s="24">
        <v>0.1023454</v>
      </c>
      <c r="AW283" s="24">
        <v>-4.9265000000000003E-2</v>
      </c>
      <c r="AX283" s="24">
        <v>-4.7312300000000002E-2</v>
      </c>
      <c r="AY283" s="24">
        <v>-4.2667499999999997E-2</v>
      </c>
      <c r="AZ283" s="24">
        <v>-7.8850199999999995E-2</v>
      </c>
      <c r="BA283" s="24">
        <v>-6.4590700000000001E-2</v>
      </c>
      <c r="BB283" s="24">
        <v>-7.7927700000000003E-2</v>
      </c>
      <c r="BC283" s="24">
        <v>-6.0187499999999998E-2</v>
      </c>
      <c r="BD283" s="24">
        <v>-4.98737E-2</v>
      </c>
      <c r="BE283" s="24">
        <v>-2.5475999999999999E-2</v>
      </c>
      <c r="BF283" s="24">
        <v>-3.7080799999999997E-2</v>
      </c>
      <c r="BG283" s="24">
        <v>-2.4986299999999999E-2</v>
      </c>
      <c r="BH283" s="24">
        <v>-4.4948999999999996E-3</v>
      </c>
      <c r="BI283" s="24">
        <v>4.1604700000000001E-2</v>
      </c>
      <c r="BJ283" s="24">
        <v>-2.2285999999999999E-3</v>
      </c>
      <c r="BK283" s="24">
        <v>2.5276000000000001E-3</v>
      </c>
      <c r="BL283" s="24">
        <v>3.04065E-2</v>
      </c>
      <c r="BM283" s="24">
        <v>2.92766E-2</v>
      </c>
      <c r="BN283" s="24">
        <v>9.5993800000000004E-2</v>
      </c>
      <c r="BO283" s="24">
        <v>0.12522939999999999</v>
      </c>
      <c r="BP283" s="24">
        <v>0.13277330000000001</v>
      </c>
      <c r="BQ283" s="24">
        <v>0.16652040000000001</v>
      </c>
      <c r="BR283" s="24">
        <v>0.1217376</v>
      </c>
      <c r="BS283" s="24">
        <v>0.1645432</v>
      </c>
      <c r="BT283" s="24">
        <v>0.13194330000000001</v>
      </c>
      <c r="BU283" s="24">
        <v>-1.9009600000000001E-2</v>
      </c>
      <c r="BV283" s="24">
        <v>-1.8733799999999998E-2</v>
      </c>
      <c r="BW283" s="24">
        <v>-1.55254E-2</v>
      </c>
      <c r="BX283" s="24">
        <v>-5.3853100000000001E-2</v>
      </c>
      <c r="BY283" s="24">
        <v>-4.1833099999999998E-2</v>
      </c>
      <c r="BZ283" s="24">
        <v>-5.7486500000000003E-2</v>
      </c>
      <c r="CA283" s="24">
        <v>-4.3357100000000003E-2</v>
      </c>
      <c r="CB283" s="24">
        <v>-3.6448500000000002E-2</v>
      </c>
      <c r="CC283" s="24">
        <v>-1.4485100000000001E-2</v>
      </c>
      <c r="CD283" s="24">
        <v>-2.6494199999999999E-2</v>
      </c>
      <c r="CE283" s="24">
        <v>-1.45176E-2</v>
      </c>
      <c r="CF283" s="24">
        <v>6.3233999999999999E-3</v>
      </c>
      <c r="CG283" s="24">
        <v>5.15807E-2</v>
      </c>
      <c r="CH283" s="24">
        <v>7.7806999999999998E-3</v>
      </c>
      <c r="CI283" s="24">
        <v>1.33995E-2</v>
      </c>
      <c r="CJ283" s="24">
        <v>4.1970300000000002E-2</v>
      </c>
      <c r="CK283" s="24">
        <v>4.30964E-2</v>
      </c>
      <c r="CL283" s="24">
        <v>0.1119293</v>
      </c>
      <c r="CM283" s="24">
        <v>0.14254510000000001</v>
      </c>
      <c r="CN283" s="24">
        <v>0.1519008</v>
      </c>
      <c r="CO283" s="24">
        <v>0.18607509999999999</v>
      </c>
      <c r="CP283" s="24">
        <v>0.1423422</v>
      </c>
      <c r="CQ283" s="24">
        <v>0.18543770000000001</v>
      </c>
      <c r="CR283" s="24">
        <v>0.15244269999999999</v>
      </c>
      <c r="CS283" s="24">
        <v>1.9453000000000001E-3</v>
      </c>
      <c r="CT283" s="24">
        <v>1.0594999999999999E-3</v>
      </c>
      <c r="CU283" s="24">
        <v>3.2731000000000001E-3</v>
      </c>
      <c r="CV283" s="24">
        <v>-3.6540200000000002E-2</v>
      </c>
      <c r="CW283" s="24">
        <v>-2.6071299999999999E-2</v>
      </c>
      <c r="CX283" s="24">
        <v>-4.3328999999999999E-2</v>
      </c>
      <c r="CY283" s="24">
        <v>-2.65268E-2</v>
      </c>
      <c r="CZ283" s="24">
        <v>-2.30233E-2</v>
      </c>
      <c r="DA283" s="24">
        <v>-3.4941E-3</v>
      </c>
      <c r="DB283" s="24">
        <v>-1.5907600000000001E-2</v>
      </c>
      <c r="DC283" s="24">
        <v>-4.0489000000000002E-3</v>
      </c>
      <c r="DD283" s="24">
        <v>1.7141699999999999E-2</v>
      </c>
      <c r="DE283" s="24">
        <v>6.1556600000000003E-2</v>
      </c>
      <c r="DF283" s="24">
        <v>1.77901E-2</v>
      </c>
      <c r="DG283" s="24">
        <v>2.4271500000000001E-2</v>
      </c>
      <c r="DH283" s="24">
        <v>5.3533999999999998E-2</v>
      </c>
      <c r="DI283" s="24">
        <v>5.6916300000000003E-2</v>
      </c>
      <c r="DJ283" s="24">
        <v>0.1278648</v>
      </c>
      <c r="DK283" s="24">
        <v>0.1598608</v>
      </c>
      <c r="DL283" s="24">
        <v>0.17102819999999999</v>
      </c>
      <c r="DM283" s="24">
        <v>0.2056298</v>
      </c>
      <c r="DN283" s="24">
        <v>0.16294690000000001</v>
      </c>
      <c r="DO283" s="24">
        <v>0.20633209999999999</v>
      </c>
      <c r="DP283" s="24">
        <v>0.17294209999999999</v>
      </c>
      <c r="DQ283" s="24">
        <v>2.29001E-2</v>
      </c>
      <c r="DR283" s="24">
        <v>2.0852900000000001E-2</v>
      </c>
      <c r="DS283" s="24">
        <v>2.20717E-2</v>
      </c>
      <c r="DT283" s="24">
        <v>-1.92272E-2</v>
      </c>
      <c r="DU283" s="24">
        <v>-1.0309499999999999E-2</v>
      </c>
      <c r="DV283" s="24">
        <v>-2.91715E-2</v>
      </c>
      <c r="DW283" s="24">
        <v>-2.2263999999999999E-3</v>
      </c>
      <c r="DX283" s="24">
        <v>-3.6394000000000001E-3</v>
      </c>
      <c r="DY283" s="24">
        <v>1.23751E-2</v>
      </c>
      <c r="DZ283" s="24">
        <v>-6.221E-4</v>
      </c>
      <c r="EA283" s="24">
        <v>1.1066299999999999E-2</v>
      </c>
      <c r="EB283" s="24">
        <v>3.2761699999999998E-2</v>
      </c>
      <c r="EC283" s="24">
        <v>7.5960200000000005E-2</v>
      </c>
      <c r="ED283" s="24">
        <v>3.2241899999999997E-2</v>
      </c>
      <c r="EE283" s="24">
        <v>3.9968900000000002E-2</v>
      </c>
      <c r="EF283" s="24">
        <v>7.0230200000000007E-2</v>
      </c>
      <c r="EG283" s="24">
        <v>7.6869900000000005E-2</v>
      </c>
      <c r="EH283" s="24">
        <v>0.15087320000000001</v>
      </c>
      <c r="EI283" s="24">
        <v>0.18486179999999999</v>
      </c>
      <c r="EJ283" s="24">
        <v>0.1986453</v>
      </c>
      <c r="EK283" s="24">
        <v>0.2338636</v>
      </c>
      <c r="EL283" s="24">
        <v>0.1926967</v>
      </c>
      <c r="EM283" s="24">
        <v>0.2365004</v>
      </c>
      <c r="EN283" s="24">
        <v>0.20254</v>
      </c>
      <c r="EO283" s="24">
        <v>5.3155500000000001E-2</v>
      </c>
      <c r="EP283" s="24">
        <v>4.9431299999999997E-2</v>
      </c>
      <c r="EQ283" s="24">
        <v>4.9213800000000002E-2</v>
      </c>
      <c r="ER283" s="24">
        <v>5.7698999999999997E-3</v>
      </c>
      <c r="ES283" s="24">
        <v>1.2448000000000001E-2</v>
      </c>
      <c r="ET283" s="24">
        <v>-8.7302999999999999E-3</v>
      </c>
      <c r="EU283" s="24">
        <v>74.020840000000007</v>
      </c>
      <c r="EV283" s="24">
        <v>71.826819999999998</v>
      </c>
      <c r="EW283" s="24">
        <v>70.898439999999994</v>
      </c>
      <c r="EX283" s="24">
        <v>70.519530000000003</v>
      </c>
      <c r="EY283" s="24">
        <v>70.154949999999999</v>
      </c>
      <c r="EZ283" s="24">
        <v>69.786460000000005</v>
      </c>
      <c r="FA283" s="24">
        <v>69.389319999999998</v>
      </c>
      <c r="FB283" s="24">
        <v>69.458340000000007</v>
      </c>
      <c r="FC283" s="24">
        <v>73.799480000000003</v>
      </c>
      <c r="FD283" s="24">
        <v>80.263019999999997</v>
      </c>
      <c r="FE283" s="24">
        <v>86.229159999999993</v>
      </c>
      <c r="FF283" s="24">
        <v>89.213539999999995</v>
      </c>
      <c r="FG283" s="24">
        <v>91.623699999999999</v>
      </c>
      <c r="FH283" s="24">
        <v>92.598960000000005</v>
      </c>
      <c r="FI283" s="24">
        <v>92.539060000000006</v>
      </c>
      <c r="FJ283" s="24">
        <v>93.559899999999999</v>
      </c>
      <c r="FK283" s="24">
        <v>94.402339999999995</v>
      </c>
      <c r="FL283" s="24">
        <v>92.348960000000005</v>
      </c>
      <c r="FM283" s="24">
        <v>88.869789999999995</v>
      </c>
      <c r="FN283" s="24">
        <v>85.549480000000003</v>
      </c>
      <c r="FO283" s="24">
        <v>80.002600000000001</v>
      </c>
      <c r="FP283" s="24">
        <v>77.936199999999999</v>
      </c>
      <c r="FQ283" s="24">
        <v>75.470050000000001</v>
      </c>
      <c r="FR283" s="24">
        <v>74.832030000000003</v>
      </c>
      <c r="FS283" s="24">
        <v>0.43147239999999998</v>
      </c>
      <c r="FT283" s="24">
        <v>1.8677699999999998E-2</v>
      </c>
      <c r="FU283" s="24">
        <v>3.1854E-2</v>
      </c>
    </row>
    <row r="284" spans="1:177" x14ac:dyDescent="0.2">
      <c r="A284" s="14" t="s">
        <v>228</v>
      </c>
      <c r="B284" s="14" t="s">
        <v>199</v>
      </c>
      <c r="C284" s="14" t="s">
        <v>225</v>
      </c>
      <c r="D284" s="36" t="s">
        <v>250</v>
      </c>
      <c r="E284" s="25" t="s">
        <v>219</v>
      </c>
      <c r="F284" s="25">
        <v>3053</v>
      </c>
      <c r="G284" s="24">
        <v>0.7440158</v>
      </c>
      <c r="H284" s="24">
        <v>0.68871329999999997</v>
      </c>
      <c r="I284" s="24">
        <v>0.66519790000000001</v>
      </c>
      <c r="J284" s="24">
        <v>0.66056099999999995</v>
      </c>
      <c r="K284" s="24">
        <v>0.68731120000000001</v>
      </c>
      <c r="L284" s="24">
        <v>0.75798010000000005</v>
      </c>
      <c r="M284" s="24">
        <v>0.84281170000000005</v>
      </c>
      <c r="N284" s="24">
        <v>0.89076</v>
      </c>
      <c r="O284" s="24">
        <v>0.81716310000000003</v>
      </c>
      <c r="P284" s="24">
        <v>0.76823090000000005</v>
      </c>
      <c r="Q284" s="24">
        <v>0.74745349999999999</v>
      </c>
      <c r="R284" s="24">
        <v>0.72398859999999998</v>
      </c>
      <c r="S284" s="24">
        <v>0.70630570000000004</v>
      </c>
      <c r="T284" s="24">
        <v>0.69025809999999999</v>
      </c>
      <c r="U284" s="24">
        <v>0.64264759999999999</v>
      </c>
      <c r="V284" s="24">
        <v>0.6595067</v>
      </c>
      <c r="W284" s="24">
        <v>0.77417979999999997</v>
      </c>
      <c r="X284" s="24">
        <v>1.0553539999999999</v>
      </c>
      <c r="Y284" s="24">
        <v>1.189446</v>
      </c>
      <c r="Z284" s="24">
        <v>1.20322</v>
      </c>
      <c r="AA284" s="24">
        <v>1.225319</v>
      </c>
      <c r="AB284" s="24">
        <v>1.145035</v>
      </c>
      <c r="AC284" s="24">
        <v>0.97091229999999995</v>
      </c>
      <c r="AD284" s="24">
        <v>0.81437179999999998</v>
      </c>
      <c r="AE284" s="24">
        <v>-4.2052100000000002E-2</v>
      </c>
      <c r="AF284" s="24">
        <v>-4.2023999999999999E-2</v>
      </c>
      <c r="AG284" s="24">
        <v>-3.3356499999999997E-2</v>
      </c>
      <c r="AH284" s="24">
        <v>-3.8814000000000001E-2</v>
      </c>
      <c r="AI284" s="24">
        <v>-2.76098E-2</v>
      </c>
      <c r="AJ284" s="24">
        <v>-2.8535999999999999E-2</v>
      </c>
      <c r="AK284" s="24">
        <v>-4.3537999999999997E-3</v>
      </c>
      <c r="AL284" s="24">
        <v>1.15011E-2</v>
      </c>
      <c r="AM284" s="24">
        <v>2.7895099999999999E-2</v>
      </c>
      <c r="AN284" s="24">
        <v>3.9520100000000002E-2</v>
      </c>
      <c r="AO284" s="24">
        <v>2.2057299999999998E-2</v>
      </c>
      <c r="AP284" s="24">
        <v>4.7964100000000003E-2</v>
      </c>
      <c r="AQ284" s="24">
        <v>2.71401E-2</v>
      </c>
      <c r="AR284" s="24">
        <v>3.90198E-2</v>
      </c>
      <c r="AS284" s="24">
        <v>2.2177700000000002E-2</v>
      </c>
      <c r="AT284" s="24">
        <v>2.1472999999999999E-2</v>
      </c>
      <c r="AU284" s="24">
        <v>2.7204699999999998E-2</v>
      </c>
      <c r="AV284" s="24">
        <v>2.62212E-2</v>
      </c>
      <c r="AW284" s="24">
        <v>3.3999E-3</v>
      </c>
      <c r="AX284" s="24">
        <v>4.3804999999999998E-3</v>
      </c>
      <c r="AY284" s="24">
        <v>1.9265899999999999E-2</v>
      </c>
      <c r="AZ284" s="24">
        <v>-3.9971E-3</v>
      </c>
      <c r="BA284" s="24">
        <v>-1.50254E-2</v>
      </c>
      <c r="BB284" s="24">
        <v>-2.8658400000000001E-2</v>
      </c>
      <c r="BC284" s="24">
        <v>-3.1427099999999999E-2</v>
      </c>
      <c r="BD284" s="24">
        <v>-3.1626099999999997E-2</v>
      </c>
      <c r="BE284" s="24">
        <v>-2.3595700000000001E-2</v>
      </c>
      <c r="BF284" s="24">
        <v>-2.9024600000000001E-2</v>
      </c>
      <c r="BG284" s="24">
        <v>-1.85431E-2</v>
      </c>
      <c r="BH284" s="24">
        <v>-1.94047E-2</v>
      </c>
      <c r="BI284" s="24">
        <v>4.6759999999999996E-3</v>
      </c>
      <c r="BJ284" s="24">
        <v>2.0618399999999999E-2</v>
      </c>
      <c r="BK284" s="24">
        <v>3.7280500000000001E-2</v>
      </c>
      <c r="BL284" s="24">
        <v>4.9110599999999997E-2</v>
      </c>
      <c r="BM284" s="24">
        <v>3.1935999999999999E-2</v>
      </c>
      <c r="BN284" s="24">
        <v>5.8265999999999998E-2</v>
      </c>
      <c r="BO284" s="24">
        <v>3.7397800000000002E-2</v>
      </c>
      <c r="BP284" s="24">
        <v>4.92719E-2</v>
      </c>
      <c r="BQ284" s="24">
        <v>3.2986500000000002E-2</v>
      </c>
      <c r="BR284" s="24">
        <v>3.2358499999999998E-2</v>
      </c>
      <c r="BS284" s="24">
        <v>3.8501399999999998E-2</v>
      </c>
      <c r="BT284" s="24">
        <v>3.7579799999999997E-2</v>
      </c>
      <c r="BU284" s="24">
        <v>1.5386499999999999E-2</v>
      </c>
      <c r="BV284" s="24">
        <v>1.6576799999999999E-2</v>
      </c>
      <c r="BW284" s="24">
        <v>3.11325E-2</v>
      </c>
      <c r="BX284" s="24">
        <v>7.2068999999999996E-3</v>
      </c>
      <c r="BY284" s="24">
        <v>-4.4888000000000003E-3</v>
      </c>
      <c r="BZ284" s="24">
        <v>-1.8421799999999999E-2</v>
      </c>
      <c r="CA284" s="24">
        <v>-2.4068300000000001E-2</v>
      </c>
      <c r="CB284" s="24">
        <v>-2.4424600000000001E-2</v>
      </c>
      <c r="CC284" s="24">
        <v>-1.6835300000000001E-2</v>
      </c>
      <c r="CD284" s="24">
        <v>-2.22445E-2</v>
      </c>
      <c r="CE284" s="24">
        <v>-1.22635E-2</v>
      </c>
      <c r="CF284" s="24">
        <v>-1.30805E-2</v>
      </c>
      <c r="CG284" s="24">
        <v>1.093E-2</v>
      </c>
      <c r="CH284" s="24">
        <v>2.6932999999999999E-2</v>
      </c>
      <c r="CI284" s="24">
        <v>4.3780899999999998E-2</v>
      </c>
      <c r="CJ284" s="24">
        <v>5.5752900000000001E-2</v>
      </c>
      <c r="CK284" s="24">
        <v>3.8778E-2</v>
      </c>
      <c r="CL284" s="24">
        <v>6.5401100000000004E-2</v>
      </c>
      <c r="CM284" s="24">
        <v>4.4502199999999999E-2</v>
      </c>
      <c r="CN284" s="24">
        <v>5.6372499999999999E-2</v>
      </c>
      <c r="CO284" s="24">
        <v>4.0472599999999997E-2</v>
      </c>
      <c r="CP284" s="24">
        <v>3.9897700000000001E-2</v>
      </c>
      <c r="CQ284" s="24">
        <v>4.6325400000000003E-2</v>
      </c>
      <c r="CR284" s="24">
        <v>4.5446599999999997E-2</v>
      </c>
      <c r="CS284" s="24">
        <v>2.3688399999999998E-2</v>
      </c>
      <c r="CT284" s="24">
        <v>2.5023900000000002E-2</v>
      </c>
      <c r="CU284" s="24">
        <v>3.9351200000000003E-2</v>
      </c>
      <c r="CV284" s="24">
        <v>1.4966800000000001E-2</v>
      </c>
      <c r="CW284" s="24">
        <v>2.8086999999999999E-3</v>
      </c>
      <c r="CX284" s="24">
        <v>-1.1332E-2</v>
      </c>
      <c r="CY284" s="24">
        <v>-1.6709499999999999E-2</v>
      </c>
      <c r="CZ284" s="24">
        <v>-1.7222999999999999E-2</v>
      </c>
      <c r="DA284" s="24">
        <v>-1.0075000000000001E-2</v>
      </c>
      <c r="DB284" s="24">
        <v>-1.54643E-2</v>
      </c>
      <c r="DC284" s="24">
        <v>-5.9839999999999997E-3</v>
      </c>
      <c r="DD284" s="24">
        <v>-6.7562000000000004E-3</v>
      </c>
      <c r="DE284" s="24">
        <v>1.7184000000000001E-2</v>
      </c>
      <c r="DF284" s="24">
        <v>3.3247600000000002E-2</v>
      </c>
      <c r="DG284" s="24">
        <v>5.0281199999999998E-2</v>
      </c>
      <c r="DH284" s="24">
        <v>6.2395300000000001E-2</v>
      </c>
      <c r="DI284" s="24">
        <v>4.5620000000000001E-2</v>
      </c>
      <c r="DJ284" s="24">
        <v>7.2536100000000006E-2</v>
      </c>
      <c r="DK284" s="24">
        <v>5.1606600000000002E-2</v>
      </c>
      <c r="DL284" s="24">
        <v>6.3473000000000002E-2</v>
      </c>
      <c r="DM284" s="24">
        <v>4.7958800000000003E-2</v>
      </c>
      <c r="DN284" s="24">
        <v>4.7436899999999997E-2</v>
      </c>
      <c r="DO284" s="24">
        <v>5.41494E-2</v>
      </c>
      <c r="DP284" s="24">
        <v>5.33135E-2</v>
      </c>
      <c r="DQ284" s="24">
        <v>3.1990299999999999E-2</v>
      </c>
      <c r="DR284" s="24">
        <v>3.3471099999999997E-2</v>
      </c>
      <c r="DS284" s="24">
        <v>4.7570000000000001E-2</v>
      </c>
      <c r="DT284" s="24">
        <v>2.2726699999999999E-2</v>
      </c>
      <c r="DU284" s="24">
        <v>1.01063E-2</v>
      </c>
      <c r="DV284" s="24">
        <v>-4.2421000000000004E-3</v>
      </c>
      <c r="DW284" s="24">
        <v>-6.0844999999999996E-3</v>
      </c>
      <c r="DX284" s="24">
        <v>-6.8250999999999997E-3</v>
      </c>
      <c r="DY284" s="24">
        <v>-3.1419999999999999E-4</v>
      </c>
      <c r="DZ284" s="24">
        <v>-5.6749000000000001E-3</v>
      </c>
      <c r="EA284" s="24">
        <v>3.0826999999999999E-3</v>
      </c>
      <c r="EB284" s="24">
        <v>2.3749999999999999E-3</v>
      </c>
      <c r="EC284" s="24">
        <v>2.6213799999999999E-2</v>
      </c>
      <c r="ED284" s="24">
        <v>4.2364899999999997E-2</v>
      </c>
      <c r="EE284" s="24">
        <v>5.9666700000000003E-2</v>
      </c>
      <c r="EF284" s="24">
        <v>7.1985800000000003E-2</v>
      </c>
      <c r="EG284" s="24">
        <v>5.5498800000000001E-2</v>
      </c>
      <c r="EH284" s="24">
        <v>8.2838099999999998E-2</v>
      </c>
      <c r="EI284" s="24">
        <v>6.1864200000000001E-2</v>
      </c>
      <c r="EJ284" s="24">
        <v>7.3725100000000002E-2</v>
      </c>
      <c r="EK284" s="24">
        <v>5.8767600000000003E-2</v>
      </c>
      <c r="EL284" s="24">
        <v>5.8322300000000001E-2</v>
      </c>
      <c r="EM284" s="24">
        <v>6.5446099999999993E-2</v>
      </c>
      <c r="EN284" s="24">
        <v>6.4671999999999993E-2</v>
      </c>
      <c r="EO284" s="24">
        <v>4.3977000000000002E-2</v>
      </c>
      <c r="EP284" s="24">
        <v>4.5667399999999997E-2</v>
      </c>
      <c r="EQ284" s="24">
        <v>5.9436500000000003E-2</v>
      </c>
      <c r="ER284" s="24">
        <v>3.3930799999999997E-2</v>
      </c>
      <c r="ES284" s="24">
        <v>2.0642899999999999E-2</v>
      </c>
      <c r="ET284" s="24">
        <v>5.9944999999999998E-3</v>
      </c>
      <c r="EU284" s="24">
        <v>45.652979999999999</v>
      </c>
      <c r="EV284" s="24">
        <v>44.508310000000002</v>
      </c>
      <c r="EW284" s="24">
        <v>43.989249999999998</v>
      </c>
      <c r="EX284" s="24">
        <v>43.298139999999997</v>
      </c>
      <c r="EY284" s="24">
        <v>42.697949999999999</v>
      </c>
      <c r="EZ284" s="24">
        <v>43.652000000000001</v>
      </c>
      <c r="FA284" s="24">
        <v>43.196480000000001</v>
      </c>
      <c r="FB284" s="24">
        <v>42.686219999999999</v>
      </c>
      <c r="FC284" s="24">
        <v>48.254150000000003</v>
      </c>
      <c r="FD284" s="24">
        <v>55.751710000000003</v>
      </c>
      <c r="FE284" s="24">
        <v>60.533729999999998</v>
      </c>
      <c r="FF284" s="24">
        <v>65.075270000000003</v>
      </c>
      <c r="FG284" s="24">
        <v>68.222880000000004</v>
      </c>
      <c r="FH284" s="24">
        <v>71.396870000000007</v>
      </c>
      <c r="FI284" s="24">
        <v>72.399799999999999</v>
      </c>
      <c r="FJ284" s="24">
        <v>70.483869999999996</v>
      </c>
      <c r="FK284" s="24">
        <v>67.984359999999995</v>
      </c>
      <c r="FL284" s="24">
        <v>61.588470000000001</v>
      </c>
      <c r="FM284" s="24">
        <v>58.286409999999997</v>
      </c>
      <c r="FN284" s="24">
        <v>56.801560000000002</v>
      </c>
      <c r="FO284" s="24">
        <v>54.450629999999997</v>
      </c>
      <c r="FP284" s="24">
        <v>52.829909999999998</v>
      </c>
      <c r="FQ284" s="24">
        <v>51.310850000000002</v>
      </c>
      <c r="FR284" s="24">
        <v>49.593350000000001</v>
      </c>
      <c r="FS284" s="24">
        <v>0.1981289</v>
      </c>
      <c r="FT284" s="24">
        <v>8.5856999999999999E-3</v>
      </c>
      <c r="FU284" s="24">
        <v>1.21692E-2</v>
      </c>
    </row>
    <row r="285" spans="1:177" x14ac:dyDescent="0.2">
      <c r="A285" s="14" t="s">
        <v>228</v>
      </c>
      <c r="B285" s="14" t="s">
        <v>199</v>
      </c>
      <c r="C285" s="14" t="s">
        <v>225</v>
      </c>
      <c r="D285" s="36" t="s">
        <v>250</v>
      </c>
      <c r="E285" s="25" t="s">
        <v>220</v>
      </c>
      <c r="F285" s="25">
        <v>1784</v>
      </c>
      <c r="G285" s="24">
        <v>0.71493450000000003</v>
      </c>
      <c r="H285" s="24">
        <v>0.63545450000000003</v>
      </c>
      <c r="I285" s="24">
        <v>0.61917770000000005</v>
      </c>
      <c r="J285" s="24">
        <v>0.60427699999999995</v>
      </c>
      <c r="K285" s="24">
        <v>0.60584459999999996</v>
      </c>
      <c r="L285" s="24">
        <v>0.67426280000000005</v>
      </c>
      <c r="M285" s="24">
        <v>0.76550390000000001</v>
      </c>
      <c r="N285" s="24">
        <v>0.82064619999999999</v>
      </c>
      <c r="O285" s="24">
        <v>0.77439279999999999</v>
      </c>
      <c r="P285" s="24">
        <v>0.71986229999999995</v>
      </c>
      <c r="Q285" s="24">
        <v>0.70859689999999997</v>
      </c>
      <c r="R285" s="24">
        <v>0.68794500000000003</v>
      </c>
      <c r="S285" s="24">
        <v>0.67569950000000001</v>
      </c>
      <c r="T285" s="24">
        <v>0.66834349999999998</v>
      </c>
      <c r="U285" s="24">
        <v>0.64270620000000001</v>
      </c>
      <c r="V285" s="24">
        <v>0.64877799999999997</v>
      </c>
      <c r="W285" s="24">
        <v>0.73551040000000001</v>
      </c>
      <c r="X285" s="24">
        <v>0.98515390000000003</v>
      </c>
      <c r="Y285" s="24">
        <v>1.103801</v>
      </c>
      <c r="Z285" s="24">
        <v>1.1289769999999999</v>
      </c>
      <c r="AA285" s="24">
        <v>1.1532279999999999</v>
      </c>
      <c r="AB285" s="24">
        <v>1.0958330000000001</v>
      </c>
      <c r="AC285" s="24">
        <v>0.92918829999999997</v>
      </c>
      <c r="AD285" s="24">
        <v>0.77875839999999996</v>
      </c>
      <c r="AE285" s="24">
        <v>-6.0872099999999998E-2</v>
      </c>
      <c r="AF285" s="24">
        <v>-7.1115800000000007E-2</v>
      </c>
      <c r="AG285" s="24">
        <v>-5.7198899999999997E-2</v>
      </c>
      <c r="AH285" s="24">
        <v>-6.0921599999999999E-2</v>
      </c>
      <c r="AI285" s="24">
        <v>-5.7453600000000001E-2</v>
      </c>
      <c r="AJ285" s="24">
        <v>-4.9034899999999999E-2</v>
      </c>
      <c r="AK285" s="24">
        <v>-1.21303E-2</v>
      </c>
      <c r="AL285" s="24">
        <v>-1.01292E-2</v>
      </c>
      <c r="AM285" s="24">
        <v>5.3854999999999997E-3</v>
      </c>
      <c r="AN285" s="24">
        <v>1.7254100000000001E-2</v>
      </c>
      <c r="AO285" s="24">
        <v>2.7293499999999998E-2</v>
      </c>
      <c r="AP285" s="24">
        <v>5.5020600000000003E-2</v>
      </c>
      <c r="AQ285" s="24">
        <v>4.6238500000000002E-2</v>
      </c>
      <c r="AR285" s="24">
        <v>4.3101399999999998E-2</v>
      </c>
      <c r="AS285" s="24">
        <v>4.0598200000000001E-2</v>
      </c>
      <c r="AT285" s="24">
        <v>3.2297199999999998E-2</v>
      </c>
      <c r="AU285" s="24">
        <v>1.8565700000000001E-2</v>
      </c>
      <c r="AV285" s="24">
        <v>9.7219000000000003E-3</v>
      </c>
      <c r="AW285" s="24">
        <v>-4.5659999999999997E-3</v>
      </c>
      <c r="AX285" s="24">
        <v>-1.9802699999999999E-2</v>
      </c>
      <c r="AY285" s="24">
        <v>9.7409999999999999E-4</v>
      </c>
      <c r="AZ285" s="24">
        <v>-1.8667900000000001E-2</v>
      </c>
      <c r="BA285" s="24">
        <v>-4.0938500000000003E-2</v>
      </c>
      <c r="BB285" s="24">
        <v>-5.00846E-2</v>
      </c>
      <c r="BC285" s="24">
        <v>-4.6525900000000002E-2</v>
      </c>
      <c r="BD285" s="24">
        <v>-5.7164600000000003E-2</v>
      </c>
      <c r="BE285" s="24">
        <v>-4.4312200000000003E-2</v>
      </c>
      <c r="BF285" s="24">
        <v>-4.7968799999999999E-2</v>
      </c>
      <c r="BG285" s="24">
        <v>-4.6618199999999999E-2</v>
      </c>
      <c r="BH285" s="24">
        <v>-3.8531299999999997E-2</v>
      </c>
      <c r="BI285" s="24">
        <v>-2.0929E-3</v>
      </c>
      <c r="BJ285" s="24">
        <v>6.1109999999999995E-4</v>
      </c>
      <c r="BK285" s="24">
        <v>1.75652E-2</v>
      </c>
      <c r="BL285" s="24">
        <v>2.9992700000000001E-2</v>
      </c>
      <c r="BM285" s="24">
        <v>4.0201300000000002E-2</v>
      </c>
      <c r="BN285" s="24">
        <v>6.9237499999999993E-2</v>
      </c>
      <c r="BO285" s="24">
        <v>6.06557E-2</v>
      </c>
      <c r="BP285" s="24">
        <v>5.7420899999999997E-2</v>
      </c>
      <c r="BQ285" s="24">
        <v>5.5836999999999998E-2</v>
      </c>
      <c r="BR285" s="24">
        <v>4.73733E-2</v>
      </c>
      <c r="BS285" s="24">
        <v>3.3901000000000001E-2</v>
      </c>
      <c r="BT285" s="24">
        <v>2.4633499999999999E-2</v>
      </c>
      <c r="BU285" s="24">
        <v>1.0887300000000001E-2</v>
      </c>
      <c r="BV285" s="24">
        <v>-3.774E-3</v>
      </c>
      <c r="BW285" s="24">
        <v>1.6615700000000001E-2</v>
      </c>
      <c r="BX285" s="24">
        <v>-3.9351000000000004E-3</v>
      </c>
      <c r="BY285" s="24">
        <v>-2.7246300000000001E-2</v>
      </c>
      <c r="BZ285" s="24">
        <v>-3.7665499999999998E-2</v>
      </c>
      <c r="CA285" s="24">
        <v>-3.6589700000000003E-2</v>
      </c>
      <c r="CB285" s="24">
        <v>-4.7502000000000003E-2</v>
      </c>
      <c r="CC285" s="24">
        <v>-3.5386800000000003E-2</v>
      </c>
      <c r="CD285" s="24">
        <v>-3.8997799999999999E-2</v>
      </c>
      <c r="CE285" s="24">
        <v>-3.9113599999999998E-2</v>
      </c>
      <c r="CF285" s="24">
        <v>-3.1256399999999997E-2</v>
      </c>
      <c r="CG285" s="24">
        <v>4.8589999999999996E-3</v>
      </c>
      <c r="CH285" s="24">
        <v>8.0497999999999993E-3</v>
      </c>
      <c r="CI285" s="24">
        <v>2.6000800000000001E-2</v>
      </c>
      <c r="CJ285" s="24">
        <v>3.88154E-2</v>
      </c>
      <c r="CK285" s="24">
        <v>4.9141299999999999E-2</v>
      </c>
      <c r="CL285" s="24">
        <v>7.9084000000000002E-2</v>
      </c>
      <c r="CM285" s="24">
        <v>7.0640900000000006E-2</v>
      </c>
      <c r="CN285" s="24">
        <v>6.7338499999999996E-2</v>
      </c>
      <c r="CO285" s="24">
        <v>6.63913E-2</v>
      </c>
      <c r="CP285" s="24">
        <v>5.7814900000000002E-2</v>
      </c>
      <c r="CQ285" s="24">
        <v>4.4522100000000002E-2</v>
      </c>
      <c r="CR285" s="24">
        <v>3.4961300000000001E-2</v>
      </c>
      <c r="CS285" s="24">
        <v>2.15902E-2</v>
      </c>
      <c r="CT285" s="24">
        <v>7.3274000000000004E-3</v>
      </c>
      <c r="CU285" s="24">
        <v>2.7449000000000001E-2</v>
      </c>
      <c r="CV285" s="24">
        <v>6.2689E-3</v>
      </c>
      <c r="CW285" s="24">
        <v>-1.77631E-2</v>
      </c>
      <c r="CX285" s="24">
        <v>-2.9064099999999999E-2</v>
      </c>
      <c r="CY285" s="24">
        <v>-2.66536E-2</v>
      </c>
      <c r="CZ285" s="24">
        <v>-3.7839400000000002E-2</v>
      </c>
      <c r="DA285" s="24">
        <v>-2.6461499999999999E-2</v>
      </c>
      <c r="DB285" s="24">
        <v>-3.00267E-2</v>
      </c>
      <c r="DC285" s="24">
        <v>-3.1608999999999998E-2</v>
      </c>
      <c r="DD285" s="24">
        <v>-2.3981599999999999E-2</v>
      </c>
      <c r="DE285" s="24">
        <v>1.1810899999999999E-2</v>
      </c>
      <c r="DF285" s="24">
        <v>1.54886E-2</v>
      </c>
      <c r="DG285" s="24">
        <v>3.4436399999999999E-2</v>
      </c>
      <c r="DH285" s="24">
        <v>4.7638100000000003E-2</v>
      </c>
      <c r="DI285" s="24">
        <v>5.8081199999999999E-2</v>
      </c>
      <c r="DJ285" s="24">
        <v>8.8930599999999999E-2</v>
      </c>
      <c r="DK285" s="24">
        <v>8.0626199999999995E-2</v>
      </c>
      <c r="DL285" s="24">
        <v>7.7256099999999994E-2</v>
      </c>
      <c r="DM285" s="24">
        <v>7.6945600000000003E-2</v>
      </c>
      <c r="DN285" s="24">
        <v>6.8256499999999998E-2</v>
      </c>
      <c r="DO285" s="24">
        <v>5.5143299999999999E-2</v>
      </c>
      <c r="DP285" s="24">
        <v>4.5289000000000003E-2</v>
      </c>
      <c r="DQ285" s="24">
        <v>3.2293099999999998E-2</v>
      </c>
      <c r="DR285" s="24">
        <v>1.8428900000000002E-2</v>
      </c>
      <c r="DS285" s="24">
        <v>3.8282299999999998E-2</v>
      </c>
      <c r="DT285" s="24">
        <v>1.6472799999999999E-2</v>
      </c>
      <c r="DU285" s="24">
        <v>-8.2799999999999992E-3</v>
      </c>
      <c r="DV285" s="24">
        <v>-2.0462600000000001E-2</v>
      </c>
      <c r="DW285" s="24">
        <v>-1.23074E-2</v>
      </c>
      <c r="DX285" s="24">
        <v>-2.3888099999999999E-2</v>
      </c>
      <c r="DY285" s="24">
        <v>-1.35747E-2</v>
      </c>
      <c r="DZ285" s="24">
        <v>-1.7073999999999999E-2</v>
      </c>
      <c r="EA285" s="24">
        <v>-2.07736E-2</v>
      </c>
      <c r="EB285" s="24">
        <v>-1.3477899999999999E-2</v>
      </c>
      <c r="EC285" s="24">
        <v>2.1848300000000001E-2</v>
      </c>
      <c r="ED285" s="24">
        <v>2.6228899999999999E-2</v>
      </c>
      <c r="EE285" s="24">
        <v>4.6616100000000001E-2</v>
      </c>
      <c r="EF285" s="24">
        <v>6.0376699999999998E-2</v>
      </c>
      <c r="EG285" s="24">
        <v>7.0989099999999999E-2</v>
      </c>
      <c r="EH285" s="24">
        <v>0.1031474</v>
      </c>
      <c r="EI285" s="24">
        <v>9.5043299999999997E-2</v>
      </c>
      <c r="EJ285" s="24">
        <v>9.1575599999999993E-2</v>
      </c>
      <c r="EK285" s="24">
        <v>9.21844E-2</v>
      </c>
      <c r="EL285" s="24">
        <v>8.3332600000000007E-2</v>
      </c>
      <c r="EM285" s="24">
        <v>7.0478499999999999E-2</v>
      </c>
      <c r="EN285" s="24">
        <v>6.0200700000000003E-2</v>
      </c>
      <c r="EO285" s="24">
        <v>4.7746499999999997E-2</v>
      </c>
      <c r="EP285" s="24">
        <v>3.4457599999999998E-2</v>
      </c>
      <c r="EQ285" s="24">
        <v>5.3923899999999997E-2</v>
      </c>
      <c r="ER285" s="24">
        <v>3.12056E-2</v>
      </c>
      <c r="ES285" s="24">
        <v>5.4121999999999998E-3</v>
      </c>
      <c r="ET285" s="24">
        <v>-8.0435999999999997E-3</v>
      </c>
      <c r="EU285" s="24">
        <v>46.549419999999998</v>
      </c>
      <c r="EV285" s="24">
        <v>45.015079999999998</v>
      </c>
      <c r="EW285" s="24">
        <v>44.68844</v>
      </c>
      <c r="EX285" s="24">
        <v>43.84422</v>
      </c>
      <c r="EY285" s="24">
        <v>42.675040000000003</v>
      </c>
      <c r="EZ285" s="24">
        <v>44.494140000000002</v>
      </c>
      <c r="FA285" s="24">
        <v>44.149079999999998</v>
      </c>
      <c r="FB285" s="24">
        <v>43.497489999999999</v>
      </c>
      <c r="FC285" s="24">
        <v>49.422110000000004</v>
      </c>
      <c r="FD285" s="24">
        <v>57.329979999999999</v>
      </c>
      <c r="FE285" s="24">
        <v>62.147399999999998</v>
      </c>
      <c r="FF285" s="24">
        <v>66.497489999999999</v>
      </c>
      <c r="FG285" s="24">
        <v>69.470690000000005</v>
      </c>
      <c r="FH285" s="24">
        <v>71.686769999999996</v>
      </c>
      <c r="FI285" s="24">
        <v>72.933000000000007</v>
      </c>
      <c r="FJ285" s="24">
        <v>71.200999999999993</v>
      </c>
      <c r="FK285" s="24">
        <v>67.705190000000002</v>
      </c>
      <c r="FL285" s="24">
        <v>61.487439999999999</v>
      </c>
      <c r="FM285" s="24">
        <v>58.139029999999998</v>
      </c>
      <c r="FN285" s="24">
        <v>56.69012</v>
      </c>
      <c r="FO285" s="24">
        <v>55.403689999999997</v>
      </c>
      <c r="FP285" s="24">
        <v>53.268009999999997</v>
      </c>
      <c r="FQ285" s="24">
        <v>51.824120000000001</v>
      </c>
      <c r="FR285" s="24">
        <v>49.850920000000002</v>
      </c>
      <c r="FS285" s="24">
        <v>0.25108330000000001</v>
      </c>
      <c r="FT285" s="24">
        <v>1.1378299999999999E-2</v>
      </c>
      <c r="FU285" s="24">
        <v>1.59778E-2</v>
      </c>
    </row>
    <row r="286" spans="1:177" x14ac:dyDescent="0.2">
      <c r="A286" s="14" t="s">
        <v>228</v>
      </c>
      <c r="B286" s="14" t="s">
        <v>199</v>
      </c>
      <c r="C286" s="14" t="s">
        <v>225</v>
      </c>
      <c r="D286" s="36" t="s">
        <v>250</v>
      </c>
      <c r="E286" s="25" t="s">
        <v>221</v>
      </c>
      <c r="F286" s="25">
        <v>1269</v>
      </c>
      <c r="G286" s="24">
        <v>0.78336819999999996</v>
      </c>
      <c r="H286" s="24">
        <v>0.76460170000000005</v>
      </c>
      <c r="I286" s="24">
        <v>0.73006309999999996</v>
      </c>
      <c r="J286" s="24">
        <v>0.73891850000000003</v>
      </c>
      <c r="K286" s="24">
        <v>0.80313970000000001</v>
      </c>
      <c r="L286" s="24">
        <v>0.87552620000000003</v>
      </c>
      <c r="M286" s="24">
        <v>0.95167889999999999</v>
      </c>
      <c r="N286" s="24">
        <v>0.99186750000000001</v>
      </c>
      <c r="O286" s="24">
        <v>0.88007899999999994</v>
      </c>
      <c r="P286" s="24">
        <v>0.83981430000000001</v>
      </c>
      <c r="Q286" s="24">
        <v>0.80220590000000003</v>
      </c>
      <c r="R286" s="24">
        <v>0.7746364</v>
      </c>
      <c r="S286" s="24">
        <v>0.74778060000000002</v>
      </c>
      <c r="T286" s="24">
        <v>0.72494329999999996</v>
      </c>
      <c r="U286" s="24">
        <v>0.64588670000000004</v>
      </c>
      <c r="V286" s="24">
        <v>0.67751660000000002</v>
      </c>
      <c r="W286" s="24">
        <v>0.83173609999999998</v>
      </c>
      <c r="X286" s="24">
        <v>1.1598980000000001</v>
      </c>
      <c r="Y286" s="24">
        <v>1.311526</v>
      </c>
      <c r="Z286" s="24">
        <v>1.3100080000000001</v>
      </c>
      <c r="AA286" s="24">
        <v>1.330365</v>
      </c>
      <c r="AB286" s="24">
        <v>1.215767</v>
      </c>
      <c r="AC286" s="24">
        <v>1.0302039999999999</v>
      </c>
      <c r="AD286" s="24">
        <v>0.8638093</v>
      </c>
      <c r="AE286" s="24">
        <v>-3.4581099999999997E-2</v>
      </c>
      <c r="AF286" s="24">
        <v>-1.7123900000000001E-2</v>
      </c>
      <c r="AG286" s="24">
        <v>-1.5797100000000001E-2</v>
      </c>
      <c r="AH286" s="24">
        <v>-2.46287E-2</v>
      </c>
      <c r="AI286" s="24">
        <v>6.267E-4</v>
      </c>
      <c r="AJ286" s="24">
        <v>-1.4900200000000001E-2</v>
      </c>
      <c r="AK286" s="24">
        <v>-7.9603999999999994E-3</v>
      </c>
      <c r="AL286" s="24">
        <v>2.9401699999999999E-2</v>
      </c>
      <c r="AM286" s="24">
        <v>4.6790499999999999E-2</v>
      </c>
      <c r="AN286" s="24">
        <v>5.86811E-2</v>
      </c>
      <c r="AO286" s="24">
        <v>-1.4197999999999999E-3</v>
      </c>
      <c r="AP286" s="24">
        <v>2.1549499999999999E-2</v>
      </c>
      <c r="AQ286" s="24">
        <v>-1.7277399999999998E-2</v>
      </c>
      <c r="AR286" s="24">
        <v>2.0819799999999999E-2</v>
      </c>
      <c r="AS286" s="24">
        <v>-1.7438499999999999E-2</v>
      </c>
      <c r="AT286" s="24">
        <v>-8.2798000000000004E-3</v>
      </c>
      <c r="AU286" s="24">
        <v>2.4154399999999999E-2</v>
      </c>
      <c r="AV286" s="24">
        <v>3.6586199999999999E-2</v>
      </c>
      <c r="AW286" s="24">
        <v>-3.4174000000000001E-3</v>
      </c>
      <c r="AX286" s="24">
        <v>2.0765700000000002E-2</v>
      </c>
      <c r="AY286" s="24">
        <v>2.9200799999999999E-2</v>
      </c>
      <c r="AZ286" s="24">
        <v>-2.9700000000000001E-4</v>
      </c>
      <c r="BA286" s="24">
        <v>4.5563000000000001E-3</v>
      </c>
      <c r="BB286" s="24">
        <v>-1.6292600000000001E-2</v>
      </c>
      <c r="BC286" s="24">
        <v>-1.8831199999999999E-2</v>
      </c>
      <c r="BD286" s="24">
        <v>-1.5908000000000001E-3</v>
      </c>
      <c r="BE286" s="24">
        <v>-8.3069999999999997E-4</v>
      </c>
      <c r="BF286" s="24">
        <v>-9.6559000000000002E-3</v>
      </c>
      <c r="BG286" s="24">
        <v>1.6222899999999998E-2</v>
      </c>
      <c r="BH286" s="24">
        <v>1.3561999999999999E-3</v>
      </c>
      <c r="BI286" s="24">
        <v>8.5383000000000004E-3</v>
      </c>
      <c r="BJ286" s="24">
        <v>4.5261200000000001E-2</v>
      </c>
      <c r="BK286" s="24">
        <v>6.1492699999999997E-2</v>
      </c>
      <c r="BL286" s="24">
        <v>7.3219400000000004E-2</v>
      </c>
      <c r="BM286" s="24">
        <v>1.39253E-2</v>
      </c>
      <c r="BN286" s="24">
        <v>3.6208799999999999E-2</v>
      </c>
      <c r="BO286" s="24">
        <v>-3.2564999999999998E-3</v>
      </c>
      <c r="BP286" s="24">
        <v>3.5092999999999999E-2</v>
      </c>
      <c r="BQ286" s="24">
        <v>-2.7217000000000001E-3</v>
      </c>
      <c r="BR286" s="24">
        <v>7.1066000000000002E-3</v>
      </c>
      <c r="BS286" s="24">
        <v>4.0734199999999998E-2</v>
      </c>
      <c r="BT286" s="24">
        <v>5.4145199999999997E-2</v>
      </c>
      <c r="BU286" s="24">
        <v>1.55491E-2</v>
      </c>
      <c r="BV286" s="24">
        <v>3.9553900000000003E-2</v>
      </c>
      <c r="BW286" s="24">
        <v>4.7425799999999997E-2</v>
      </c>
      <c r="BX286" s="24">
        <v>1.6974300000000001E-2</v>
      </c>
      <c r="BY286" s="24">
        <v>2.10406E-2</v>
      </c>
      <c r="BZ286" s="24">
        <v>1.0411999999999999E-3</v>
      </c>
      <c r="CA286" s="24">
        <v>-7.9228000000000007E-3</v>
      </c>
      <c r="CB286" s="24">
        <v>9.1673999999999992E-3</v>
      </c>
      <c r="CC286" s="24">
        <v>9.5349000000000007E-3</v>
      </c>
      <c r="CD286" s="24">
        <v>7.1429999999999996E-4</v>
      </c>
      <c r="CE286" s="24">
        <v>2.7024699999999999E-2</v>
      </c>
      <c r="CF286" s="24">
        <v>1.2615400000000001E-2</v>
      </c>
      <c r="CG286" s="24">
        <v>1.9965199999999999E-2</v>
      </c>
      <c r="CH286" s="24">
        <v>5.6245400000000001E-2</v>
      </c>
      <c r="CI286" s="24">
        <v>7.1675299999999997E-2</v>
      </c>
      <c r="CJ286" s="24">
        <v>8.3288500000000001E-2</v>
      </c>
      <c r="CK286" s="24">
        <v>2.45533E-2</v>
      </c>
      <c r="CL286" s="24">
        <v>4.6361800000000002E-2</v>
      </c>
      <c r="CM286" s="24">
        <v>6.4542999999999996E-3</v>
      </c>
      <c r="CN286" s="24">
        <v>4.4978600000000001E-2</v>
      </c>
      <c r="CO286" s="24">
        <v>7.4711999999999999E-3</v>
      </c>
      <c r="CP286" s="24">
        <v>1.77631E-2</v>
      </c>
      <c r="CQ286" s="24">
        <v>5.2217399999999997E-2</v>
      </c>
      <c r="CR286" s="24">
        <v>6.6306599999999993E-2</v>
      </c>
      <c r="CS286" s="24">
        <v>2.86853E-2</v>
      </c>
      <c r="CT286" s="24">
        <v>5.2566599999999998E-2</v>
      </c>
      <c r="CU286" s="24">
        <v>6.0048499999999998E-2</v>
      </c>
      <c r="CV286" s="24">
        <v>2.8936300000000002E-2</v>
      </c>
      <c r="CW286" s="24">
        <v>3.2457600000000003E-2</v>
      </c>
      <c r="CX286" s="24">
        <v>1.30464E-2</v>
      </c>
      <c r="CY286" s="24">
        <v>2.9854999999999999E-3</v>
      </c>
      <c r="CZ286" s="24">
        <v>1.9925600000000002E-2</v>
      </c>
      <c r="DA286" s="24">
        <v>1.9900500000000002E-2</v>
      </c>
      <c r="DB286" s="24">
        <v>1.1084500000000001E-2</v>
      </c>
      <c r="DC286" s="24">
        <v>3.7826600000000002E-2</v>
      </c>
      <c r="DD286" s="24">
        <v>2.38745E-2</v>
      </c>
      <c r="DE286" s="24">
        <v>3.1392200000000002E-2</v>
      </c>
      <c r="DF286" s="24">
        <v>6.7229700000000003E-2</v>
      </c>
      <c r="DG286" s="24">
        <v>8.1857899999999997E-2</v>
      </c>
      <c r="DH286" s="24">
        <v>9.3357599999999999E-2</v>
      </c>
      <c r="DI286" s="24">
        <v>3.5181299999999999E-2</v>
      </c>
      <c r="DJ286" s="24">
        <v>5.6514799999999997E-2</v>
      </c>
      <c r="DK286" s="24">
        <v>1.6165200000000001E-2</v>
      </c>
      <c r="DL286" s="24">
        <v>5.4864099999999999E-2</v>
      </c>
      <c r="DM286" s="24">
        <v>1.7664099999999999E-2</v>
      </c>
      <c r="DN286" s="24">
        <v>2.84196E-2</v>
      </c>
      <c r="DO286" s="24">
        <v>6.3700499999999993E-2</v>
      </c>
      <c r="DP286" s="24">
        <v>7.8467899999999993E-2</v>
      </c>
      <c r="DQ286" s="24">
        <v>4.1821499999999998E-2</v>
      </c>
      <c r="DR286" s="24">
        <v>6.5579299999999993E-2</v>
      </c>
      <c r="DS286" s="24">
        <v>7.2671100000000002E-2</v>
      </c>
      <c r="DT286" s="24">
        <v>4.0898299999999999E-2</v>
      </c>
      <c r="DU286" s="24">
        <v>4.38746E-2</v>
      </c>
      <c r="DV286" s="24">
        <v>2.50517E-2</v>
      </c>
      <c r="DW286" s="24">
        <v>1.8735399999999999E-2</v>
      </c>
      <c r="DX286" s="24">
        <v>3.5458799999999999E-2</v>
      </c>
      <c r="DY286" s="24">
        <v>3.4866899999999999E-2</v>
      </c>
      <c r="DZ286" s="24">
        <v>2.6057299999999999E-2</v>
      </c>
      <c r="EA286" s="24">
        <v>5.3422799999999999E-2</v>
      </c>
      <c r="EB286" s="24">
        <v>4.0131E-2</v>
      </c>
      <c r="EC286" s="24">
        <v>4.78909E-2</v>
      </c>
      <c r="ED286" s="24">
        <v>8.3089200000000002E-2</v>
      </c>
      <c r="EE286" s="24">
        <v>9.6560099999999996E-2</v>
      </c>
      <c r="EF286" s="24">
        <v>0.1078959</v>
      </c>
      <c r="EG286" s="24">
        <v>5.0526399999999999E-2</v>
      </c>
      <c r="EH286" s="24">
        <v>7.1174200000000007E-2</v>
      </c>
      <c r="EI286" s="24">
        <v>3.01861E-2</v>
      </c>
      <c r="EJ286" s="24">
        <v>6.9137299999999999E-2</v>
      </c>
      <c r="EK286" s="24">
        <v>3.2381E-2</v>
      </c>
      <c r="EL286" s="24">
        <v>4.3805900000000002E-2</v>
      </c>
      <c r="EM286" s="24">
        <v>8.0280400000000002E-2</v>
      </c>
      <c r="EN286" s="24">
        <v>9.6027000000000001E-2</v>
      </c>
      <c r="EO286" s="24">
        <v>6.0788099999999998E-2</v>
      </c>
      <c r="EP286" s="24">
        <v>8.4367600000000001E-2</v>
      </c>
      <c r="EQ286" s="24">
        <v>9.0896099999999994E-2</v>
      </c>
      <c r="ER286" s="24">
        <v>5.8169499999999999E-2</v>
      </c>
      <c r="ES286" s="24">
        <v>6.03589E-2</v>
      </c>
      <c r="ET286" s="24">
        <v>4.23855E-2</v>
      </c>
      <c r="EU286" s="24">
        <v>44.396709999999999</v>
      </c>
      <c r="EV286" s="24">
        <v>43.798119999999997</v>
      </c>
      <c r="EW286" s="24">
        <v>43.009390000000003</v>
      </c>
      <c r="EX286" s="24">
        <v>42.532859999999999</v>
      </c>
      <c r="EY286" s="24">
        <v>42.730049999999999</v>
      </c>
      <c r="EZ286" s="24">
        <v>42.471829999999997</v>
      </c>
      <c r="FA286" s="24">
        <v>41.861499999999999</v>
      </c>
      <c r="FB286" s="24">
        <v>41.549300000000002</v>
      </c>
      <c r="FC286" s="24">
        <v>46.617370000000001</v>
      </c>
      <c r="FD286" s="24">
        <v>53.539909999999999</v>
      </c>
      <c r="FE286" s="24">
        <v>58.272300000000001</v>
      </c>
      <c r="FF286" s="24">
        <v>63.082160000000002</v>
      </c>
      <c r="FG286" s="24">
        <v>66.474180000000004</v>
      </c>
      <c r="FH286" s="24">
        <v>70.990610000000004</v>
      </c>
      <c r="FI286" s="24">
        <v>71.65258</v>
      </c>
      <c r="FJ286" s="24">
        <v>69.478870000000001</v>
      </c>
      <c r="FK286" s="24">
        <v>68.375590000000003</v>
      </c>
      <c r="FL286" s="24">
        <v>61.730049999999999</v>
      </c>
      <c r="FM286" s="24">
        <v>58.492959999999997</v>
      </c>
      <c r="FN286" s="24">
        <v>56.957740000000001</v>
      </c>
      <c r="FO286" s="24">
        <v>53.115020000000001</v>
      </c>
      <c r="FP286" s="24">
        <v>52.215960000000003</v>
      </c>
      <c r="FQ286" s="24">
        <v>50.591549999999998</v>
      </c>
      <c r="FR286" s="24">
        <v>49.232399999999998</v>
      </c>
      <c r="FS286" s="24">
        <v>0.3207005</v>
      </c>
      <c r="FT286" s="24">
        <v>1.3089099999999999E-2</v>
      </c>
      <c r="FU286" s="24">
        <v>1.8797000000000001E-2</v>
      </c>
    </row>
    <row r="287" spans="1:177" x14ac:dyDescent="0.2">
      <c r="A287" s="14" t="s">
        <v>228</v>
      </c>
      <c r="B287" s="14" t="s">
        <v>199</v>
      </c>
      <c r="C287" s="14" t="s">
        <v>225</v>
      </c>
      <c r="D287" s="36" t="s">
        <v>251</v>
      </c>
      <c r="E287" s="25" t="s">
        <v>219</v>
      </c>
      <c r="F287" s="25">
        <v>3466</v>
      </c>
      <c r="G287" s="24">
        <v>0.61398509999999995</v>
      </c>
      <c r="H287" s="24">
        <v>0.57595339999999995</v>
      </c>
      <c r="I287" s="24">
        <v>0.55555889999999997</v>
      </c>
      <c r="J287" s="24">
        <v>0.54049510000000001</v>
      </c>
      <c r="K287" s="24">
        <v>0.54309050000000003</v>
      </c>
      <c r="L287" s="24">
        <v>0.60329650000000001</v>
      </c>
      <c r="M287" s="24">
        <v>0.72223369999999998</v>
      </c>
      <c r="N287" s="24">
        <v>0.7515288</v>
      </c>
      <c r="O287" s="24">
        <v>0.75914250000000005</v>
      </c>
      <c r="P287" s="24">
        <v>0.73026190000000002</v>
      </c>
      <c r="Q287" s="24">
        <v>0.7493592</v>
      </c>
      <c r="R287" s="24">
        <v>0.76528870000000004</v>
      </c>
      <c r="S287" s="24">
        <v>0.75118450000000003</v>
      </c>
      <c r="T287" s="24">
        <v>0.74199159999999997</v>
      </c>
      <c r="U287" s="24">
        <v>0.76933260000000003</v>
      </c>
      <c r="V287" s="24">
        <v>0.81835840000000004</v>
      </c>
      <c r="W287" s="24">
        <v>0.94243730000000003</v>
      </c>
      <c r="X287" s="24">
        <v>1.0423549999999999</v>
      </c>
      <c r="Y287" s="24">
        <v>1.1319600000000001</v>
      </c>
      <c r="Z287" s="24">
        <v>1.135726</v>
      </c>
      <c r="AA287" s="24">
        <v>1.0939220000000001</v>
      </c>
      <c r="AB287" s="24">
        <v>0.99532730000000003</v>
      </c>
      <c r="AC287" s="24">
        <v>0.8531765</v>
      </c>
      <c r="AD287" s="24">
        <v>0.71473419999999999</v>
      </c>
      <c r="AE287" s="24">
        <v>-3.7845799999999999E-2</v>
      </c>
      <c r="AF287" s="24">
        <v>-3.8025099999999999E-2</v>
      </c>
      <c r="AG287" s="24">
        <v>-3.05817E-2</v>
      </c>
      <c r="AH287" s="24">
        <v>-3.4770799999999998E-2</v>
      </c>
      <c r="AI287" s="24">
        <v>-2.50365E-2</v>
      </c>
      <c r="AJ287" s="24">
        <v>-2.58666E-2</v>
      </c>
      <c r="AK287" s="24">
        <v>-5.9175E-3</v>
      </c>
      <c r="AL287" s="24">
        <v>7.2912999999999997E-3</v>
      </c>
      <c r="AM287" s="24">
        <v>2.47865E-2</v>
      </c>
      <c r="AN287" s="24">
        <v>3.6764499999999999E-2</v>
      </c>
      <c r="AO287" s="24">
        <v>2.2156100000000001E-2</v>
      </c>
      <c r="AP287" s="24">
        <v>5.1694999999999998E-2</v>
      </c>
      <c r="AQ287" s="24">
        <v>2.9967899999999999E-2</v>
      </c>
      <c r="AR287" s="24">
        <v>4.32448E-2</v>
      </c>
      <c r="AS287" s="24">
        <v>3.0155999999999999E-2</v>
      </c>
      <c r="AT287" s="24">
        <v>3.1083E-2</v>
      </c>
      <c r="AU287" s="24">
        <v>3.7272899999999998E-2</v>
      </c>
      <c r="AV287" s="24">
        <v>2.5661400000000001E-2</v>
      </c>
      <c r="AW287" s="24">
        <v>2.2550000000000001E-3</v>
      </c>
      <c r="AX287" s="24">
        <v>2.9767999999999999E-3</v>
      </c>
      <c r="AY287" s="24">
        <v>1.5046E-2</v>
      </c>
      <c r="AZ287" s="24">
        <v>-5.9538999999999998E-3</v>
      </c>
      <c r="BA287" s="24">
        <v>-1.5365999999999999E-2</v>
      </c>
      <c r="BB287" s="24">
        <v>-2.7272000000000001E-2</v>
      </c>
      <c r="BC287" s="24">
        <v>-2.72208E-2</v>
      </c>
      <c r="BD287" s="24">
        <v>-2.7627200000000001E-2</v>
      </c>
      <c r="BE287" s="24">
        <v>-2.08208E-2</v>
      </c>
      <c r="BF287" s="24">
        <v>-2.4981400000000001E-2</v>
      </c>
      <c r="BG287" s="24">
        <v>-1.5969799999999999E-2</v>
      </c>
      <c r="BH287" s="24">
        <v>-1.6735400000000001E-2</v>
      </c>
      <c r="BI287" s="24">
        <v>3.1123000000000001E-3</v>
      </c>
      <c r="BJ287" s="24">
        <v>1.6408599999999999E-2</v>
      </c>
      <c r="BK287" s="24">
        <v>3.4172000000000001E-2</v>
      </c>
      <c r="BL287" s="24">
        <v>4.6355E-2</v>
      </c>
      <c r="BM287" s="24">
        <v>3.2034899999999998E-2</v>
      </c>
      <c r="BN287" s="24">
        <v>6.1996900000000001E-2</v>
      </c>
      <c r="BO287" s="24">
        <v>4.0225499999999997E-2</v>
      </c>
      <c r="BP287" s="24">
        <v>5.34969E-2</v>
      </c>
      <c r="BQ287" s="24">
        <v>4.0964800000000003E-2</v>
      </c>
      <c r="BR287" s="24">
        <v>4.1968400000000003E-2</v>
      </c>
      <c r="BS287" s="24">
        <v>4.8569500000000002E-2</v>
      </c>
      <c r="BT287" s="24">
        <v>3.7019900000000001E-2</v>
      </c>
      <c r="BU287" s="24">
        <v>1.42416E-2</v>
      </c>
      <c r="BV287" s="24">
        <v>1.51731E-2</v>
      </c>
      <c r="BW287" s="24">
        <v>2.6912599999999998E-2</v>
      </c>
      <c r="BX287" s="24">
        <v>5.2500999999999997E-3</v>
      </c>
      <c r="BY287" s="24">
        <v>-4.8294000000000002E-3</v>
      </c>
      <c r="BZ287" s="24">
        <v>-1.7035399999999999E-2</v>
      </c>
      <c r="CA287" s="24">
        <v>-1.9861899999999998E-2</v>
      </c>
      <c r="CB287" s="24">
        <v>-2.0425599999999999E-2</v>
      </c>
      <c r="CC287" s="24">
        <v>-1.40605E-2</v>
      </c>
      <c r="CD287" s="24">
        <v>-1.8201200000000001E-2</v>
      </c>
      <c r="CE287" s="24">
        <v>-9.6901999999999995E-3</v>
      </c>
      <c r="CF287" s="24">
        <v>-1.04111E-2</v>
      </c>
      <c r="CG287" s="24">
        <v>9.3662999999999993E-3</v>
      </c>
      <c r="CH287" s="24">
        <v>2.2723199999999999E-2</v>
      </c>
      <c r="CI287" s="24">
        <v>4.0672300000000002E-2</v>
      </c>
      <c r="CJ287" s="24">
        <v>5.29974E-2</v>
      </c>
      <c r="CK287" s="24">
        <v>3.8876899999999999E-2</v>
      </c>
      <c r="CL287" s="24">
        <v>6.9131999999999999E-2</v>
      </c>
      <c r="CM287" s="24">
        <v>4.7329900000000001E-2</v>
      </c>
      <c r="CN287" s="24">
        <v>6.0597499999999999E-2</v>
      </c>
      <c r="CO287" s="24">
        <v>4.8450899999999998E-2</v>
      </c>
      <c r="CP287" s="24">
        <v>4.9507599999999999E-2</v>
      </c>
      <c r="CQ287" s="24">
        <v>5.6393600000000002E-2</v>
      </c>
      <c r="CR287" s="24">
        <v>4.4886799999999998E-2</v>
      </c>
      <c r="CS287" s="24">
        <v>2.2543500000000001E-2</v>
      </c>
      <c r="CT287" s="24">
        <v>2.3620200000000001E-2</v>
      </c>
      <c r="CU287" s="24">
        <v>3.5131299999999997E-2</v>
      </c>
      <c r="CV287" s="24">
        <v>1.3010000000000001E-2</v>
      </c>
      <c r="CW287" s="24">
        <v>2.4681999999999998E-3</v>
      </c>
      <c r="CX287" s="24">
        <v>-9.9454999999999995E-3</v>
      </c>
      <c r="CY287" s="24">
        <v>-1.25031E-2</v>
      </c>
      <c r="CZ287" s="24">
        <v>-1.3224E-2</v>
      </c>
      <c r="DA287" s="24">
        <v>-7.3001999999999997E-3</v>
      </c>
      <c r="DB287" s="24">
        <v>-1.14211E-2</v>
      </c>
      <c r="DC287" s="24">
        <v>-3.4107E-3</v>
      </c>
      <c r="DD287" s="24">
        <v>-4.0869000000000001E-3</v>
      </c>
      <c r="DE287" s="24">
        <v>1.56203E-2</v>
      </c>
      <c r="DF287" s="24">
        <v>2.9037799999999999E-2</v>
      </c>
      <c r="DG287" s="24">
        <v>4.7172600000000002E-2</v>
      </c>
      <c r="DH287" s="24">
        <v>5.9639699999999997E-2</v>
      </c>
      <c r="DI287" s="24">
        <v>4.57189E-2</v>
      </c>
      <c r="DJ287" s="24">
        <v>7.6267000000000001E-2</v>
      </c>
      <c r="DK287" s="24">
        <v>5.4434299999999998E-2</v>
      </c>
      <c r="DL287" s="24">
        <v>6.7698099999999997E-2</v>
      </c>
      <c r="DM287" s="24">
        <v>5.5937099999999997E-2</v>
      </c>
      <c r="DN287" s="24">
        <v>5.7046800000000002E-2</v>
      </c>
      <c r="DO287" s="24">
        <v>6.42176E-2</v>
      </c>
      <c r="DP287" s="24">
        <v>5.2753700000000001E-2</v>
      </c>
      <c r="DQ287" s="24">
        <v>3.0845500000000001E-2</v>
      </c>
      <c r="DR287" s="24">
        <v>3.2067400000000003E-2</v>
      </c>
      <c r="DS287" s="24">
        <v>4.3350100000000003E-2</v>
      </c>
      <c r="DT287" s="24">
        <v>2.0769900000000001E-2</v>
      </c>
      <c r="DU287" s="24">
        <v>9.7657999999999998E-3</v>
      </c>
      <c r="DV287" s="24">
        <v>-2.8557000000000001E-3</v>
      </c>
      <c r="DW287" s="24">
        <v>-1.8781E-3</v>
      </c>
      <c r="DX287" s="24">
        <v>-2.8260999999999998E-3</v>
      </c>
      <c r="DY287" s="24">
        <v>2.4607000000000001E-3</v>
      </c>
      <c r="DZ287" s="24">
        <v>-1.6316E-3</v>
      </c>
      <c r="EA287" s="24">
        <v>5.6559999999999996E-3</v>
      </c>
      <c r="EB287" s="24">
        <v>5.0442999999999998E-3</v>
      </c>
      <c r="EC287" s="24">
        <v>2.4650100000000001E-2</v>
      </c>
      <c r="ED287" s="24">
        <v>3.8155099999999997E-2</v>
      </c>
      <c r="EE287" s="24">
        <v>5.65581E-2</v>
      </c>
      <c r="EF287" s="24">
        <v>6.9230200000000006E-2</v>
      </c>
      <c r="EG287" s="24">
        <v>5.5597599999999997E-2</v>
      </c>
      <c r="EH287" s="24">
        <v>8.6568999999999993E-2</v>
      </c>
      <c r="EI287" s="24">
        <v>6.4692E-2</v>
      </c>
      <c r="EJ287" s="24">
        <v>7.7950199999999997E-2</v>
      </c>
      <c r="EK287" s="24">
        <v>6.6745899999999997E-2</v>
      </c>
      <c r="EL287" s="24">
        <v>6.7932300000000001E-2</v>
      </c>
      <c r="EM287" s="24">
        <v>7.5514200000000004E-2</v>
      </c>
      <c r="EN287" s="24">
        <v>6.4112199999999994E-2</v>
      </c>
      <c r="EO287" s="24">
        <v>4.2832099999999998E-2</v>
      </c>
      <c r="EP287" s="24">
        <v>4.4263700000000003E-2</v>
      </c>
      <c r="EQ287" s="24">
        <v>5.5216700000000001E-2</v>
      </c>
      <c r="ER287" s="24">
        <v>3.1974000000000002E-2</v>
      </c>
      <c r="ES287" s="24">
        <v>2.0302299999999999E-2</v>
      </c>
      <c r="ET287" s="24">
        <v>7.3809000000000001E-3</v>
      </c>
      <c r="EU287" s="24">
        <v>50.44838</v>
      </c>
      <c r="EV287" s="24">
        <v>50.87867</v>
      </c>
      <c r="EW287" s="24">
        <v>50.905050000000003</v>
      </c>
      <c r="EX287" s="24">
        <v>51.15448</v>
      </c>
      <c r="EY287" s="24">
        <v>51.993220000000001</v>
      </c>
      <c r="EZ287" s="24">
        <v>53.932929999999999</v>
      </c>
      <c r="FA287" s="24">
        <v>55.018090000000001</v>
      </c>
      <c r="FB287" s="24">
        <v>55.665410000000001</v>
      </c>
      <c r="FC287" s="24">
        <v>55.929160000000003</v>
      </c>
      <c r="FD287" s="24">
        <v>56.571210000000001</v>
      </c>
      <c r="FE287" s="24">
        <v>56.537300000000002</v>
      </c>
      <c r="FF287" s="24">
        <v>56.27355</v>
      </c>
      <c r="FG287" s="24">
        <v>56.280329999999999</v>
      </c>
      <c r="FH287" s="24">
        <v>56.616430000000001</v>
      </c>
      <c r="FI287" s="24">
        <v>56.786740000000002</v>
      </c>
      <c r="FJ287" s="24">
        <v>56.832709999999999</v>
      </c>
      <c r="FK287" s="24">
        <v>56.666919999999998</v>
      </c>
      <c r="FL287" s="24">
        <v>56.706859999999999</v>
      </c>
      <c r="FM287" s="24">
        <v>56.665410000000001</v>
      </c>
      <c r="FN287" s="24">
        <v>56.240389999999998</v>
      </c>
      <c r="FO287" s="24">
        <v>55.567439999999998</v>
      </c>
      <c r="FP287" s="24">
        <v>55.70008</v>
      </c>
      <c r="FQ287" s="24">
        <v>54.617179999999998</v>
      </c>
      <c r="FR287" s="24">
        <v>53.84778</v>
      </c>
      <c r="FS287" s="24">
        <v>0.1981289</v>
      </c>
      <c r="FT287" s="24">
        <v>8.5856999999999999E-3</v>
      </c>
      <c r="FU287" s="24">
        <v>1.21692E-2</v>
      </c>
    </row>
    <row r="288" spans="1:177" x14ac:dyDescent="0.2">
      <c r="A288" s="14" t="s">
        <v>228</v>
      </c>
      <c r="B288" s="14" t="s">
        <v>199</v>
      </c>
      <c r="C288" s="14" t="s">
        <v>225</v>
      </c>
      <c r="D288" s="36" t="s">
        <v>251</v>
      </c>
      <c r="E288" s="25" t="s">
        <v>220</v>
      </c>
      <c r="F288" s="25">
        <v>2012</v>
      </c>
      <c r="G288" s="24">
        <v>0.60777749999999997</v>
      </c>
      <c r="H288" s="24">
        <v>0.56780200000000003</v>
      </c>
      <c r="I288" s="24">
        <v>0.54599679999999995</v>
      </c>
      <c r="J288" s="24">
        <v>0.51894439999999997</v>
      </c>
      <c r="K288" s="24">
        <v>0.50135929999999995</v>
      </c>
      <c r="L288" s="24">
        <v>0.54838399999999998</v>
      </c>
      <c r="M288" s="24">
        <v>0.66413759999999999</v>
      </c>
      <c r="N288" s="24">
        <v>0.72602429999999996</v>
      </c>
      <c r="O288" s="24">
        <v>0.73625269999999998</v>
      </c>
      <c r="P288" s="24">
        <v>0.71116460000000004</v>
      </c>
      <c r="Q288" s="24">
        <v>0.73250029999999999</v>
      </c>
      <c r="R288" s="24">
        <v>0.76980630000000005</v>
      </c>
      <c r="S288" s="24">
        <v>0.76049259999999996</v>
      </c>
      <c r="T288" s="24">
        <v>0.74343689999999996</v>
      </c>
      <c r="U288" s="24">
        <v>0.78247920000000004</v>
      </c>
      <c r="V288" s="24">
        <v>0.81085560000000001</v>
      </c>
      <c r="W288" s="24">
        <v>0.91170030000000002</v>
      </c>
      <c r="X288" s="24">
        <v>1.0006679999999999</v>
      </c>
      <c r="Y288" s="24">
        <v>1.112474</v>
      </c>
      <c r="Z288" s="24">
        <v>1.081323</v>
      </c>
      <c r="AA288" s="24">
        <v>1.06132</v>
      </c>
      <c r="AB288" s="24">
        <v>0.96844920000000001</v>
      </c>
      <c r="AC288" s="24">
        <v>0.81845760000000001</v>
      </c>
      <c r="AD288" s="24">
        <v>0.68313460000000004</v>
      </c>
      <c r="AE288" s="24">
        <v>-5.5387899999999997E-2</v>
      </c>
      <c r="AF288" s="24">
        <v>-6.6058599999999995E-2</v>
      </c>
      <c r="AG288" s="24">
        <v>-5.3016599999999997E-2</v>
      </c>
      <c r="AH288" s="24">
        <v>-5.5414400000000003E-2</v>
      </c>
      <c r="AI288" s="24">
        <v>-5.0708000000000003E-2</v>
      </c>
      <c r="AJ288" s="24">
        <v>-4.3199700000000001E-2</v>
      </c>
      <c r="AK288" s="24">
        <v>-1.27738E-2</v>
      </c>
      <c r="AL288" s="24">
        <v>-1.1057300000000001E-2</v>
      </c>
      <c r="AM288" s="24">
        <v>4.1048999999999999E-3</v>
      </c>
      <c r="AN288" s="24">
        <v>1.6785100000000001E-2</v>
      </c>
      <c r="AO288" s="24">
        <v>2.89511E-2</v>
      </c>
      <c r="AP288" s="24">
        <v>6.4431199999999994E-2</v>
      </c>
      <c r="AQ288" s="24">
        <v>5.5103199999999998E-2</v>
      </c>
      <c r="AR288" s="24">
        <v>5.0667400000000001E-2</v>
      </c>
      <c r="AS288" s="24">
        <v>5.5036700000000001E-2</v>
      </c>
      <c r="AT288" s="24">
        <v>4.6740499999999997E-2</v>
      </c>
      <c r="AU288" s="24">
        <v>2.9231E-2</v>
      </c>
      <c r="AV288" s="24">
        <v>1.02725E-2</v>
      </c>
      <c r="AW288" s="24">
        <v>-4.3965000000000002E-3</v>
      </c>
      <c r="AX288" s="24">
        <v>-2.0111899999999999E-2</v>
      </c>
      <c r="AY288" s="24">
        <v>-1.2135E-3</v>
      </c>
      <c r="AZ288" s="24">
        <v>-1.93966E-2</v>
      </c>
      <c r="BA288" s="24">
        <v>-3.8821599999999998E-2</v>
      </c>
      <c r="BB288" s="24">
        <v>-4.65157E-2</v>
      </c>
      <c r="BC288" s="24">
        <v>-4.10417E-2</v>
      </c>
      <c r="BD288" s="24">
        <v>-5.2107399999999998E-2</v>
      </c>
      <c r="BE288" s="24">
        <v>-4.01298E-2</v>
      </c>
      <c r="BF288" s="24">
        <v>-4.2461699999999998E-2</v>
      </c>
      <c r="BG288" s="24">
        <v>-3.9872600000000001E-2</v>
      </c>
      <c r="BH288" s="24">
        <v>-3.2696000000000003E-2</v>
      </c>
      <c r="BI288" s="24">
        <v>-2.7363000000000001E-3</v>
      </c>
      <c r="BJ288" s="24">
        <v>-3.1700000000000001E-4</v>
      </c>
      <c r="BK288" s="24">
        <v>1.62846E-2</v>
      </c>
      <c r="BL288" s="24">
        <v>2.95237E-2</v>
      </c>
      <c r="BM288" s="24">
        <v>4.1859E-2</v>
      </c>
      <c r="BN288" s="24">
        <v>7.8647999999999996E-2</v>
      </c>
      <c r="BO288" s="24">
        <v>6.9520299999999993E-2</v>
      </c>
      <c r="BP288" s="24">
        <v>6.4986799999999997E-2</v>
      </c>
      <c r="BQ288" s="24">
        <v>7.0275500000000005E-2</v>
      </c>
      <c r="BR288" s="24">
        <v>6.1816599999999999E-2</v>
      </c>
      <c r="BS288" s="24">
        <v>4.45662E-2</v>
      </c>
      <c r="BT288" s="24">
        <v>2.5184100000000001E-2</v>
      </c>
      <c r="BU288" s="24">
        <v>1.10568E-2</v>
      </c>
      <c r="BV288" s="24">
        <v>-4.0832000000000004E-3</v>
      </c>
      <c r="BW288" s="24">
        <v>1.4428099999999999E-2</v>
      </c>
      <c r="BX288" s="24">
        <v>-4.6638000000000001E-3</v>
      </c>
      <c r="BY288" s="24">
        <v>-2.51294E-2</v>
      </c>
      <c r="BZ288" s="24">
        <v>-3.4096700000000001E-2</v>
      </c>
      <c r="CA288" s="24">
        <v>-3.1105600000000001E-2</v>
      </c>
      <c r="CB288" s="24">
        <v>-4.2444799999999998E-2</v>
      </c>
      <c r="CC288" s="24">
        <v>-3.12045E-2</v>
      </c>
      <c r="CD288" s="24">
        <v>-3.3490699999999998E-2</v>
      </c>
      <c r="CE288" s="24">
        <v>-3.2368000000000001E-2</v>
      </c>
      <c r="CF288" s="24">
        <v>-2.5421200000000001E-2</v>
      </c>
      <c r="CG288" s="24">
        <v>4.2154999999999996E-3</v>
      </c>
      <c r="CH288" s="24">
        <v>7.1216999999999999E-3</v>
      </c>
      <c r="CI288" s="24">
        <v>2.4720200000000001E-2</v>
      </c>
      <c r="CJ288" s="24">
        <v>3.8346400000000003E-2</v>
      </c>
      <c r="CK288" s="24">
        <v>5.0798999999999997E-2</v>
      </c>
      <c r="CL288" s="24">
        <v>8.8494600000000007E-2</v>
      </c>
      <c r="CM288" s="24">
        <v>7.9505599999999996E-2</v>
      </c>
      <c r="CN288" s="24">
        <v>7.4904399999999996E-2</v>
      </c>
      <c r="CO288" s="24">
        <v>8.0829799999999993E-2</v>
      </c>
      <c r="CP288" s="24">
        <v>7.2258199999999995E-2</v>
      </c>
      <c r="CQ288" s="24">
        <v>5.5187300000000002E-2</v>
      </c>
      <c r="CR288" s="24">
        <v>3.5511899999999999E-2</v>
      </c>
      <c r="CS288" s="24">
        <v>2.17597E-2</v>
      </c>
      <c r="CT288" s="24">
        <v>7.0181999999999996E-3</v>
      </c>
      <c r="CU288" s="24">
        <v>2.52614E-2</v>
      </c>
      <c r="CV288" s="24">
        <v>5.5401000000000001E-3</v>
      </c>
      <c r="CW288" s="24">
        <v>-1.5646299999999998E-2</v>
      </c>
      <c r="CX288" s="24">
        <v>-2.5495199999999999E-2</v>
      </c>
      <c r="CY288" s="24">
        <v>-2.1169400000000001E-2</v>
      </c>
      <c r="CZ288" s="24">
        <v>-3.2782199999999997E-2</v>
      </c>
      <c r="DA288" s="24">
        <v>-2.22791E-2</v>
      </c>
      <c r="DB288" s="24">
        <v>-2.4519599999999999E-2</v>
      </c>
      <c r="DC288" s="24">
        <v>-2.4863400000000001E-2</v>
      </c>
      <c r="DD288" s="24">
        <v>-1.81464E-2</v>
      </c>
      <c r="DE288" s="24">
        <v>1.1167399999999999E-2</v>
      </c>
      <c r="DF288" s="24">
        <v>1.4560399999999999E-2</v>
      </c>
      <c r="DG288" s="24">
        <v>3.3155799999999999E-2</v>
      </c>
      <c r="DH288" s="24">
        <v>4.7169099999999999E-2</v>
      </c>
      <c r="DI288" s="24">
        <v>5.9738899999999998E-2</v>
      </c>
      <c r="DJ288" s="24">
        <v>9.8341200000000004E-2</v>
      </c>
      <c r="DK288" s="24">
        <v>8.9490799999999995E-2</v>
      </c>
      <c r="DL288" s="24">
        <v>8.4822099999999997E-2</v>
      </c>
      <c r="DM288" s="24">
        <v>9.1384099999999996E-2</v>
      </c>
      <c r="DN288" s="24">
        <v>8.2699900000000007E-2</v>
      </c>
      <c r="DO288" s="24">
        <v>6.5808500000000006E-2</v>
      </c>
      <c r="DP288" s="24">
        <v>4.5839600000000001E-2</v>
      </c>
      <c r="DQ288" s="24">
        <v>3.2462699999999997E-2</v>
      </c>
      <c r="DR288" s="24">
        <v>1.81196E-2</v>
      </c>
      <c r="DS288" s="24">
        <v>3.60947E-2</v>
      </c>
      <c r="DT288" s="24">
        <v>1.5744000000000001E-2</v>
      </c>
      <c r="DU288" s="24">
        <v>-6.1631000000000003E-3</v>
      </c>
      <c r="DV288" s="24">
        <v>-1.68938E-2</v>
      </c>
      <c r="DW288" s="24">
        <v>-6.8231999999999998E-3</v>
      </c>
      <c r="DX288" s="24">
        <v>-1.8830900000000001E-2</v>
      </c>
      <c r="DY288" s="24">
        <v>-9.3922999999999993E-3</v>
      </c>
      <c r="DZ288" s="24">
        <v>-1.15669E-2</v>
      </c>
      <c r="EA288" s="24">
        <v>-1.4028000000000001E-2</v>
      </c>
      <c r="EB288" s="24">
        <v>-7.6426999999999997E-3</v>
      </c>
      <c r="EC288" s="24">
        <v>2.1204799999999999E-2</v>
      </c>
      <c r="ED288" s="24">
        <v>2.5300699999999999E-2</v>
      </c>
      <c r="EE288" s="24">
        <v>4.5335500000000001E-2</v>
      </c>
      <c r="EF288" s="24">
        <v>5.9907700000000001E-2</v>
      </c>
      <c r="EG288" s="24">
        <v>7.2646799999999997E-2</v>
      </c>
      <c r="EH288" s="24">
        <v>0.11255800000000001</v>
      </c>
      <c r="EI288" s="24">
        <v>0.103908</v>
      </c>
      <c r="EJ288" s="24">
        <v>9.9141499999999994E-2</v>
      </c>
      <c r="EK288" s="24">
        <v>0.10662290000000001</v>
      </c>
      <c r="EL288" s="24">
        <v>9.7776000000000002E-2</v>
      </c>
      <c r="EM288" s="24">
        <v>8.1143699999999999E-2</v>
      </c>
      <c r="EN288" s="24">
        <v>6.0751199999999998E-2</v>
      </c>
      <c r="EO288" s="24">
        <v>4.7916E-2</v>
      </c>
      <c r="EP288" s="24">
        <v>3.4148299999999999E-2</v>
      </c>
      <c r="EQ288" s="24">
        <v>5.1736299999999999E-2</v>
      </c>
      <c r="ER288" s="24">
        <v>3.0476900000000001E-2</v>
      </c>
      <c r="ES288" s="24">
        <v>7.5291000000000004E-3</v>
      </c>
      <c r="ET288" s="24">
        <v>-4.4746999999999999E-3</v>
      </c>
      <c r="EU288" s="24">
        <v>51.518180000000001</v>
      </c>
      <c r="EV288" s="24">
        <v>51.806489999999997</v>
      </c>
      <c r="EW288" s="24">
        <v>51.58961</v>
      </c>
      <c r="EX288" s="24">
        <v>51.906489999999998</v>
      </c>
      <c r="EY288" s="24">
        <v>52.654539999999997</v>
      </c>
      <c r="EZ288" s="24">
        <v>54.798699999999997</v>
      </c>
      <c r="FA288" s="24">
        <v>55.584420000000001</v>
      </c>
      <c r="FB288" s="24">
        <v>55.977919999999997</v>
      </c>
      <c r="FC288" s="24">
        <v>56.137659999999997</v>
      </c>
      <c r="FD288" s="24">
        <v>56.859740000000002</v>
      </c>
      <c r="FE288" s="24">
        <v>56.855840000000001</v>
      </c>
      <c r="FF288" s="24">
        <v>57.029870000000003</v>
      </c>
      <c r="FG288" s="24">
        <v>57.062339999999999</v>
      </c>
      <c r="FH288" s="24">
        <v>57.310389999999998</v>
      </c>
      <c r="FI288" s="24">
        <v>57.316879999999998</v>
      </c>
      <c r="FJ288" s="24">
        <v>57.364939999999997</v>
      </c>
      <c r="FK288" s="24">
        <v>57.17662</v>
      </c>
      <c r="FL288" s="24">
        <v>57.211689999999997</v>
      </c>
      <c r="FM288" s="24">
        <v>57.137659999999997</v>
      </c>
      <c r="FN288" s="24">
        <v>56.855840000000001</v>
      </c>
      <c r="FO288" s="24">
        <v>56.219479999999997</v>
      </c>
      <c r="FP288" s="24">
        <v>56.4</v>
      </c>
      <c r="FQ288" s="24">
        <v>54.942860000000003</v>
      </c>
      <c r="FR288" s="24">
        <v>54.294800000000002</v>
      </c>
      <c r="FS288" s="24">
        <v>0.25108330000000001</v>
      </c>
      <c r="FT288" s="24">
        <v>1.1378299999999999E-2</v>
      </c>
      <c r="FU288" s="24">
        <v>1.59778E-2</v>
      </c>
    </row>
    <row r="289" spans="1:177" x14ac:dyDescent="0.2">
      <c r="A289" s="14" t="s">
        <v>228</v>
      </c>
      <c r="B289" s="14" t="s">
        <v>199</v>
      </c>
      <c r="C289" s="14" t="s">
        <v>225</v>
      </c>
      <c r="D289" s="36" t="s">
        <v>251</v>
      </c>
      <c r="E289" s="25" t="s">
        <v>221</v>
      </c>
      <c r="F289" s="25">
        <v>1454</v>
      </c>
      <c r="G289" s="24">
        <v>0.62060839999999995</v>
      </c>
      <c r="H289" s="24">
        <v>0.58421279999999998</v>
      </c>
      <c r="I289" s="24">
        <v>0.56653739999999997</v>
      </c>
      <c r="J289" s="24">
        <v>0.56790079999999998</v>
      </c>
      <c r="K289" s="24">
        <v>0.59928550000000003</v>
      </c>
      <c r="L289" s="24">
        <v>0.67864749999999996</v>
      </c>
      <c r="M289" s="24">
        <v>0.80290340000000004</v>
      </c>
      <c r="N289" s="24">
        <v>0.78713109999999997</v>
      </c>
      <c r="O289" s="24">
        <v>0.79261289999999995</v>
      </c>
      <c r="P289" s="24">
        <v>0.75865020000000005</v>
      </c>
      <c r="Q289" s="24">
        <v>0.77395800000000003</v>
      </c>
      <c r="R289" s="24">
        <v>0.76230220000000004</v>
      </c>
      <c r="S289" s="24">
        <v>0.74187009999999998</v>
      </c>
      <c r="T289" s="24">
        <v>0.74542339999999996</v>
      </c>
      <c r="U289" s="24">
        <v>0.756216</v>
      </c>
      <c r="V289" s="24">
        <v>0.83249960000000001</v>
      </c>
      <c r="W289" s="24">
        <v>0.98895480000000002</v>
      </c>
      <c r="X289" s="24">
        <v>1.1053230000000001</v>
      </c>
      <c r="Y289" s="24">
        <v>1.160655</v>
      </c>
      <c r="Z289" s="24">
        <v>1.2130380000000001</v>
      </c>
      <c r="AA289" s="24">
        <v>1.14175</v>
      </c>
      <c r="AB289" s="24">
        <v>1.0337510000000001</v>
      </c>
      <c r="AC289" s="24">
        <v>0.90208350000000004</v>
      </c>
      <c r="AD289" s="24">
        <v>0.75832029999999995</v>
      </c>
      <c r="AE289" s="24">
        <v>-3.2934999999999999E-2</v>
      </c>
      <c r="AF289" s="24">
        <v>-1.92868E-2</v>
      </c>
      <c r="AG289" s="24">
        <v>-1.7932799999999999E-2</v>
      </c>
      <c r="AH289" s="24">
        <v>-2.4794E-2</v>
      </c>
      <c r="AI289" s="24">
        <v>-6.2328000000000001E-3</v>
      </c>
      <c r="AJ289" s="24">
        <v>-1.7736999999999999E-2</v>
      </c>
      <c r="AK289" s="24">
        <v>-1.1081499999999999E-2</v>
      </c>
      <c r="AL289" s="24">
        <v>1.7791700000000001E-2</v>
      </c>
      <c r="AM289" s="24">
        <v>3.9667099999999997E-2</v>
      </c>
      <c r="AN289" s="24">
        <v>5.0631700000000002E-2</v>
      </c>
      <c r="AO289" s="24">
        <v>-2.2845000000000001E-3</v>
      </c>
      <c r="AP289" s="24">
        <v>2.0811300000000001E-2</v>
      </c>
      <c r="AQ289" s="24">
        <v>-1.73285E-2</v>
      </c>
      <c r="AR289" s="24">
        <v>2.2090499999999999E-2</v>
      </c>
      <c r="AS289" s="24">
        <v>-1.61624E-2</v>
      </c>
      <c r="AT289" s="24">
        <v>-4.2164999999999998E-3</v>
      </c>
      <c r="AU289" s="24">
        <v>3.4024699999999998E-2</v>
      </c>
      <c r="AV289" s="24">
        <v>3.34664E-2</v>
      </c>
      <c r="AW289" s="24">
        <v>-6.7171000000000002E-3</v>
      </c>
      <c r="AX289" s="24">
        <v>1.68746E-2</v>
      </c>
      <c r="AY289" s="24">
        <v>2.0687299999999999E-2</v>
      </c>
      <c r="AZ289" s="24">
        <v>-4.6290000000000003E-3</v>
      </c>
      <c r="BA289" s="24">
        <v>5.197E-4</v>
      </c>
      <c r="BB289" s="24">
        <v>-1.78858E-2</v>
      </c>
      <c r="BC289" s="24">
        <v>-1.7185099999999998E-2</v>
      </c>
      <c r="BD289" s="24">
        <v>-3.7536000000000002E-3</v>
      </c>
      <c r="BE289" s="24">
        <v>-2.9664000000000001E-3</v>
      </c>
      <c r="BF289" s="24">
        <v>-9.8212000000000004E-3</v>
      </c>
      <c r="BG289" s="24">
        <v>9.3633999999999992E-3</v>
      </c>
      <c r="BH289" s="24">
        <v>-1.4806000000000001E-3</v>
      </c>
      <c r="BI289" s="24">
        <v>5.4171000000000002E-3</v>
      </c>
      <c r="BJ289" s="24">
        <v>3.3651300000000002E-2</v>
      </c>
      <c r="BK289" s="24">
        <v>5.4369199999999999E-2</v>
      </c>
      <c r="BL289" s="24">
        <v>6.5169900000000003E-2</v>
      </c>
      <c r="BM289" s="24">
        <v>1.30607E-2</v>
      </c>
      <c r="BN289" s="24">
        <v>3.5470599999999998E-2</v>
      </c>
      <c r="BO289" s="24">
        <v>-3.3075000000000001E-3</v>
      </c>
      <c r="BP289" s="24">
        <v>3.6363699999999999E-2</v>
      </c>
      <c r="BQ289" s="24">
        <v>-1.4455E-3</v>
      </c>
      <c r="BR289" s="24">
        <v>1.11699E-2</v>
      </c>
      <c r="BS289" s="24">
        <v>5.06046E-2</v>
      </c>
      <c r="BT289" s="24">
        <v>5.1025399999999999E-2</v>
      </c>
      <c r="BU289" s="24">
        <v>1.2249400000000001E-2</v>
      </c>
      <c r="BV289" s="24">
        <v>3.5662800000000001E-2</v>
      </c>
      <c r="BW289" s="24">
        <v>3.89124E-2</v>
      </c>
      <c r="BX289" s="24">
        <v>1.2642199999999999E-2</v>
      </c>
      <c r="BY289" s="24">
        <v>1.7003999999999998E-2</v>
      </c>
      <c r="BZ289" s="24">
        <v>-5.5210000000000003E-4</v>
      </c>
      <c r="CA289" s="24">
        <v>-6.2766999999999996E-3</v>
      </c>
      <c r="CB289" s="24">
        <v>7.0045999999999997E-3</v>
      </c>
      <c r="CC289" s="24">
        <v>7.3991999999999999E-3</v>
      </c>
      <c r="CD289" s="24">
        <v>5.4900000000000001E-4</v>
      </c>
      <c r="CE289" s="24">
        <v>2.0165300000000001E-2</v>
      </c>
      <c r="CF289" s="24">
        <v>9.7786000000000001E-3</v>
      </c>
      <c r="CG289" s="24">
        <v>1.6844100000000001E-2</v>
      </c>
      <c r="CH289" s="24">
        <v>4.4635500000000002E-2</v>
      </c>
      <c r="CI289" s="24">
        <v>6.4551899999999995E-2</v>
      </c>
      <c r="CJ289" s="24">
        <v>7.5239100000000003E-2</v>
      </c>
      <c r="CK289" s="24">
        <v>2.36887E-2</v>
      </c>
      <c r="CL289" s="24">
        <v>4.56236E-2</v>
      </c>
      <c r="CM289" s="24">
        <v>6.4032999999999998E-3</v>
      </c>
      <c r="CN289" s="24">
        <v>4.6249199999999997E-2</v>
      </c>
      <c r="CO289" s="24">
        <v>8.7474000000000007E-3</v>
      </c>
      <c r="CP289" s="24">
        <v>2.1826399999999999E-2</v>
      </c>
      <c r="CQ289" s="24">
        <v>6.2087700000000003E-2</v>
      </c>
      <c r="CR289" s="24">
        <v>6.3186800000000001E-2</v>
      </c>
      <c r="CS289" s="24">
        <v>2.5385600000000001E-2</v>
      </c>
      <c r="CT289" s="24">
        <v>4.8675499999999997E-2</v>
      </c>
      <c r="CU289" s="24">
        <v>5.1534999999999997E-2</v>
      </c>
      <c r="CV289" s="24">
        <v>2.46042E-2</v>
      </c>
      <c r="CW289" s="24">
        <v>2.8420999999999998E-2</v>
      </c>
      <c r="CX289" s="24">
        <v>1.14532E-2</v>
      </c>
      <c r="CY289" s="24">
        <v>4.6315999999999996E-3</v>
      </c>
      <c r="CZ289" s="24">
        <v>1.7762799999999999E-2</v>
      </c>
      <c r="DA289" s="24">
        <v>1.7764800000000001E-2</v>
      </c>
      <c r="DB289" s="24">
        <v>1.0919099999999999E-2</v>
      </c>
      <c r="DC289" s="24">
        <v>3.0967100000000001E-2</v>
      </c>
      <c r="DD289" s="24">
        <v>2.1037699999999999E-2</v>
      </c>
      <c r="DE289" s="24">
        <v>2.8271000000000001E-2</v>
      </c>
      <c r="DF289" s="24">
        <v>5.5619799999999997E-2</v>
      </c>
      <c r="DG289" s="24">
        <v>7.4734499999999995E-2</v>
      </c>
      <c r="DH289" s="24">
        <v>8.5308200000000001E-2</v>
      </c>
      <c r="DI289" s="24">
        <v>3.4316699999999999E-2</v>
      </c>
      <c r="DJ289" s="24">
        <v>5.5776600000000003E-2</v>
      </c>
      <c r="DK289" s="24">
        <v>1.6114199999999999E-2</v>
      </c>
      <c r="DL289" s="24">
        <v>5.6134799999999999E-2</v>
      </c>
      <c r="DM289" s="24">
        <v>1.89403E-2</v>
      </c>
      <c r="DN289" s="24">
        <v>3.2482900000000002E-2</v>
      </c>
      <c r="DO289" s="24">
        <v>7.3570899999999995E-2</v>
      </c>
      <c r="DP289" s="24">
        <v>7.5348100000000001E-2</v>
      </c>
      <c r="DQ289" s="24">
        <v>3.8521800000000002E-2</v>
      </c>
      <c r="DR289" s="24">
        <v>6.1688199999999999E-2</v>
      </c>
      <c r="DS289" s="24">
        <v>6.4157599999999995E-2</v>
      </c>
      <c r="DT289" s="24">
        <v>3.65662E-2</v>
      </c>
      <c r="DU289" s="24">
        <v>3.9837999999999998E-2</v>
      </c>
      <c r="DV289" s="24">
        <v>2.34585E-2</v>
      </c>
      <c r="DW289" s="24">
        <v>2.03815E-2</v>
      </c>
      <c r="DX289" s="24">
        <v>3.3295900000000003E-2</v>
      </c>
      <c r="DY289" s="24">
        <v>3.2731200000000002E-2</v>
      </c>
      <c r="DZ289" s="24">
        <v>2.5891999999999998E-2</v>
      </c>
      <c r="EA289" s="24">
        <v>4.6563399999999998E-2</v>
      </c>
      <c r="EB289" s="24">
        <v>3.7294099999999997E-2</v>
      </c>
      <c r="EC289" s="24">
        <v>4.4769700000000003E-2</v>
      </c>
      <c r="ED289" s="24">
        <v>7.1479299999999996E-2</v>
      </c>
      <c r="EE289" s="24">
        <v>8.9436699999999994E-2</v>
      </c>
      <c r="EF289" s="24">
        <v>9.9846400000000002E-2</v>
      </c>
      <c r="EG289" s="24">
        <v>4.9661799999999999E-2</v>
      </c>
      <c r="EH289" s="24">
        <v>7.0435899999999996E-2</v>
      </c>
      <c r="EI289" s="24">
        <v>3.0135100000000001E-2</v>
      </c>
      <c r="EJ289" s="24">
        <v>7.0407899999999995E-2</v>
      </c>
      <c r="EK289" s="24">
        <v>3.3657199999999998E-2</v>
      </c>
      <c r="EL289" s="24">
        <v>4.7869200000000001E-2</v>
      </c>
      <c r="EM289" s="24">
        <v>9.01507E-2</v>
      </c>
      <c r="EN289" s="24">
        <v>9.2907199999999995E-2</v>
      </c>
      <c r="EO289" s="24">
        <v>5.7488400000000002E-2</v>
      </c>
      <c r="EP289" s="24">
        <v>8.0476500000000006E-2</v>
      </c>
      <c r="EQ289" s="24">
        <v>8.2382700000000003E-2</v>
      </c>
      <c r="ER289" s="24">
        <v>5.3837400000000001E-2</v>
      </c>
      <c r="ES289" s="24">
        <v>5.6322299999999999E-2</v>
      </c>
      <c r="ET289" s="24">
        <v>4.0792200000000001E-2</v>
      </c>
      <c r="EU289" s="24">
        <v>48.969479999999997</v>
      </c>
      <c r="EV289" s="24">
        <v>49.596049999999998</v>
      </c>
      <c r="EW289" s="24">
        <v>49.958710000000004</v>
      </c>
      <c r="EX289" s="24">
        <v>50.114899999999999</v>
      </c>
      <c r="EY289" s="24">
        <v>51.078989999999997</v>
      </c>
      <c r="EZ289" s="24">
        <v>52.736089999999997</v>
      </c>
      <c r="FA289" s="24">
        <v>54.235190000000003</v>
      </c>
      <c r="FB289" s="24">
        <v>55.23339</v>
      </c>
      <c r="FC289" s="24">
        <v>55.640929999999997</v>
      </c>
      <c r="FD289" s="24">
        <v>56.172350000000002</v>
      </c>
      <c r="FE289" s="24">
        <v>56.09695</v>
      </c>
      <c r="FF289" s="24">
        <v>55.228009999999998</v>
      </c>
      <c r="FG289" s="24">
        <v>55.199280000000002</v>
      </c>
      <c r="FH289" s="24">
        <v>55.657089999999997</v>
      </c>
      <c r="FI289" s="24">
        <v>56.05386</v>
      </c>
      <c r="FJ289" s="24">
        <v>56.09695</v>
      </c>
      <c r="FK289" s="24">
        <v>55.962299999999999</v>
      </c>
      <c r="FL289" s="24">
        <v>56.008980000000001</v>
      </c>
      <c r="FM289" s="24">
        <v>56.012569999999997</v>
      </c>
      <c r="FN289" s="24">
        <v>55.389589999999998</v>
      </c>
      <c r="FO289" s="24">
        <v>54.666069999999998</v>
      </c>
      <c r="FP289" s="24">
        <v>54.732489999999999</v>
      </c>
      <c r="FQ289" s="24">
        <v>54.166969999999999</v>
      </c>
      <c r="FR289" s="24">
        <v>53.229799999999997</v>
      </c>
      <c r="FS289" s="24">
        <v>0.3207005</v>
      </c>
      <c r="FT289" s="24">
        <v>1.3089099999999999E-2</v>
      </c>
      <c r="FU289" s="24">
        <v>1.8797000000000001E-2</v>
      </c>
    </row>
    <row r="290" spans="1:177" x14ac:dyDescent="0.2">
      <c r="A290" s="14" t="s">
        <v>228</v>
      </c>
      <c r="B290" s="14" t="s">
        <v>199</v>
      </c>
      <c r="C290" s="14" t="s">
        <v>225</v>
      </c>
      <c r="D290" s="36" t="s">
        <v>252</v>
      </c>
      <c r="E290" s="25" t="s">
        <v>219</v>
      </c>
      <c r="F290" s="25">
        <v>3251</v>
      </c>
      <c r="G290" s="24">
        <v>0.63263449999999999</v>
      </c>
      <c r="H290" s="24">
        <v>0.5673224</v>
      </c>
      <c r="I290" s="24">
        <v>0.52753439999999996</v>
      </c>
      <c r="J290" s="24">
        <v>0.51519170000000003</v>
      </c>
      <c r="K290" s="24">
        <v>0.53422959999999997</v>
      </c>
      <c r="L290" s="24">
        <v>0.62237659999999995</v>
      </c>
      <c r="M290" s="24">
        <v>0.72897210000000001</v>
      </c>
      <c r="N290" s="24">
        <v>0.76853850000000001</v>
      </c>
      <c r="O290" s="24">
        <v>0.75951869999999999</v>
      </c>
      <c r="P290" s="24">
        <v>0.75438709999999998</v>
      </c>
      <c r="Q290" s="24">
        <v>0.71429779999999998</v>
      </c>
      <c r="R290" s="24">
        <v>0.74323609999999996</v>
      </c>
      <c r="S290" s="24">
        <v>0.73548519999999995</v>
      </c>
      <c r="T290" s="24">
        <v>0.73929840000000002</v>
      </c>
      <c r="U290" s="24">
        <v>0.7291995</v>
      </c>
      <c r="V290" s="24">
        <v>0.80593590000000004</v>
      </c>
      <c r="W290" s="24">
        <v>0.86458999999999997</v>
      </c>
      <c r="X290" s="24">
        <v>1.050522</v>
      </c>
      <c r="Y290" s="24">
        <v>1.232105</v>
      </c>
      <c r="Z290" s="24">
        <v>1.2239059999999999</v>
      </c>
      <c r="AA290" s="24">
        <v>1.1765909999999999</v>
      </c>
      <c r="AB290" s="24">
        <v>1.0440469999999999</v>
      </c>
      <c r="AC290" s="24">
        <v>0.92964119999999995</v>
      </c>
      <c r="AD290" s="24">
        <v>0.76818850000000005</v>
      </c>
      <c r="AE290" s="24">
        <v>-3.8448999999999997E-2</v>
      </c>
      <c r="AF290" s="24">
        <v>-3.7719000000000003E-2</v>
      </c>
      <c r="AG290" s="24">
        <v>-2.98724E-2</v>
      </c>
      <c r="AH290" s="24">
        <v>-3.3918700000000003E-2</v>
      </c>
      <c r="AI290" s="24">
        <v>-2.4878399999999998E-2</v>
      </c>
      <c r="AJ290" s="24">
        <v>-2.6195900000000001E-2</v>
      </c>
      <c r="AK290" s="24">
        <v>-5.8301000000000004E-3</v>
      </c>
      <c r="AL290" s="24">
        <v>7.8056999999999996E-3</v>
      </c>
      <c r="AM290" s="24">
        <v>2.4806600000000002E-2</v>
      </c>
      <c r="AN290" s="24">
        <v>3.8515399999999998E-2</v>
      </c>
      <c r="AO290" s="24">
        <v>2.03371E-2</v>
      </c>
      <c r="AP290" s="24">
        <v>4.9702799999999998E-2</v>
      </c>
      <c r="AQ290" s="24">
        <v>2.89787E-2</v>
      </c>
      <c r="AR290" s="24">
        <v>4.3024899999999998E-2</v>
      </c>
      <c r="AS290" s="24">
        <v>2.76285E-2</v>
      </c>
      <c r="AT290" s="24">
        <v>3.0331500000000001E-2</v>
      </c>
      <c r="AU290" s="24">
        <v>3.2614700000000003E-2</v>
      </c>
      <c r="AV290" s="24">
        <v>2.60132E-2</v>
      </c>
      <c r="AW290" s="24">
        <v>4.2494999999999998E-3</v>
      </c>
      <c r="AX290" s="24">
        <v>4.8107000000000002E-3</v>
      </c>
      <c r="AY290" s="24">
        <v>1.7700899999999999E-2</v>
      </c>
      <c r="AZ290" s="24">
        <v>-5.3171E-3</v>
      </c>
      <c r="BA290" s="24">
        <v>-1.51448E-2</v>
      </c>
      <c r="BB290" s="24">
        <v>-2.80158E-2</v>
      </c>
      <c r="BC290" s="24">
        <v>-2.7824000000000002E-2</v>
      </c>
      <c r="BD290" s="24">
        <v>-2.7321100000000001E-2</v>
      </c>
      <c r="BE290" s="24">
        <v>-2.0111500000000001E-2</v>
      </c>
      <c r="BF290" s="24">
        <v>-2.4129299999999999E-2</v>
      </c>
      <c r="BG290" s="24">
        <v>-1.5811800000000001E-2</v>
      </c>
      <c r="BH290" s="24">
        <v>-1.7064699999999999E-2</v>
      </c>
      <c r="BI290" s="24">
        <v>3.1995999999999999E-3</v>
      </c>
      <c r="BJ290" s="24">
        <v>1.6922900000000001E-2</v>
      </c>
      <c r="BK290" s="24">
        <v>3.4192100000000003E-2</v>
      </c>
      <c r="BL290" s="24">
        <v>4.81059E-2</v>
      </c>
      <c r="BM290" s="24">
        <v>3.02159E-2</v>
      </c>
      <c r="BN290" s="24">
        <v>6.0004700000000001E-2</v>
      </c>
      <c r="BO290" s="24">
        <v>3.9236399999999998E-2</v>
      </c>
      <c r="BP290" s="24">
        <v>5.3276999999999998E-2</v>
      </c>
      <c r="BQ290" s="24">
        <v>3.8437300000000001E-2</v>
      </c>
      <c r="BR290" s="24">
        <v>4.1216999999999997E-2</v>
      </c>
      <c r="BS290" s="24">
        <v>4.39113E-2</v>
      </c>
      <c r="BT290" s="24">
        <v>3.7371700000000001E-2</v>
      </c>
      <c r="BU290" s="24">
        <v>1.62361E-2</v>
      </c>
      <c r="BV290" s="24">
        <v>1.7007000000000001E-2</v>
      </c>
      <c r="BW290" s="24">
        <v>2.95675E-2</v>
      </c>
      <c r="BX290" s="24">
        <v>5.8868999999999996E-3</v>
      </c>
      <c r="BY290" s="24">
        <v>-4.6081999999999998E-3</v>
      </c>
      <c r="BZ290" s="24">
        <v>-1.7779199999999998E-2</v>
      </c>
      <c r="CA290" s="24">
        <v>-2.0465199999999999E-2</v>
      </c>
      <c r="CB290" s="24">
        <v>-2.0119499999999998E-2</v>
      </c>
      <c r="CC290" s="24">
        <v>-1.3351200000000001E-2</v>
      </c>
      <c r="CD290" s="24">
        <v>-1.7349099999999999E-2</v>
      </c>
      <c r="CE290" s="24">
        <v>-9.5321999999999994E-3</v>
      </c>
      <c r="CF290" s="24">
        <v>-1.0740400000000001E-2</v>
      </c>
      <c r="CG290" s="24">
        <v>9.4537000000000006E-3</v>
      </c>
      <c r="CH290" s="24">
        <v>2.3237500000000001E-2</v>
      </c>
      <c r="CI290" s="24">
        <v>4.0692399999999997E-2</v>
      </c>
      <c r="CJ290" s="24">
        <v>5.4748199999999997E-2</v>
      </c>
      <c r="CK290" s="24">
        <v>3.7057899999999998E-2</v>
      </c>
      <c r="CL290" s="24">
        <v>6.7139799999999999E-2</v>
      </c>
      <c r="CM290" s="24">
        <v>4.6340800000000001E-2</v>
      </c>
      <c r="CN290" s="24">
        <v>6.0377500000000001E-2</v>
      </c>
      <c r="CO290" s="24">
        <v>4.5923499999999999E-2</v>
      </c>
      <c r="CP290" s="24">
        <v>4.87562E-2</v>
      </c>
      <c r="CQ290" s="24">
        <v>5.1735299999999998E-2</v>
      </c>
      <c r="CR290" s="24">
        <v>4.5238599999999997E-2</v>
      </c>
      <c r="CS290" s="24">
        <v>2.4538000000000001E-2</v>
      </c>
      <c r="CT290" s="24">
        <v>2.54542E-2</v>
      </c>
      <c r="CU290" s="24">
        <v>3.7786199999999999E-2</v>
      </c>
      <c r="CV290" s="24">
        <v>1.3646800000000001E-2</v>
      </c>
      <c r="CW290" s="24">
        <v>2.6894000000000002E-3</v>
      </c>
      <c r="CX290" s="24">
        <v>-1.06894E-2</v>
      </c>
      <c r="CY290" s="24">
        <v>-1.3106400000000001E-2</v>
      </c>
      <c r="CZ290" s="24">
        <v>-1.2918000000000001E-2</v>
      </c>
      <c r="DA290" s="24">
        <v>-6.5909000000000002E-3</v>
      </c>
      <c r="DB290" s="24">
        <v>-1.0569E-2</v>
      </c>
      <c r="DC290" s="24">
        <v>-3.2526999999999999E-3</v>
      </c>
      <c r="DD290" s="24">
        <v>-4.4161000000000001E-3</v>
      </c>
      <c r="DE290" s="24">
        <v>1.5707700000000002E-2</v>
      </c>
      <c r="DF290" s="24">
        <v>2.9552100000000001E-2</v>
      </c>
      <c r="DG290" s="24">
        <v>4.71928E-2</v>
      </c>
      <c r="DH290" s="24">
        <v>6.1390599999999997E-2</v>
      </c>
      <c r="DI290" s="24">
        <v>4.3899899999999999E-2</v>
      </c>
      <c r="DJ290" s="24">
        <v>7.4274900000000005E-2</v>
      </c>
      <c r="DK290" s="24">
        <v>5.3445199999999998E-2</v>
      </c>
      <c r="DL290" s="24">
        <v>6.7478099999999999E-2</v>
      </c>
      <c r="DM290" s="24">
        <v>5.3409600000000002E-2</v>
      </c>
      <c r="DN290" s="24">
        <v>5.6295400000000002E-2</v>
      </c>
      <c r="DO290" s="24">
        <v>5.9559399999999998E-2</v>
      </c>
      <c r="DP290" s="24">
        <v>5.31055E-2</v>
      </c>
      <c r="DQ290" s="24">
        <v>3.2839899999999998E-2</v>
      </c>
      <c r="DR290" s="24">
        <v>3.3901300000000002E-2</v>
      </c>
      <c r="DS290" s="24">
        <v>4.6004999999999997E-2</v>
      </c>
      <c r="DT290" s="24">
        <v>2.1406700000000001E-2</v>
      </c>
      <c r="DU290" s="24">
        <v>9.9869999999999994E-3</v>
      </c>
      <c r="DV290" s="24">
        <v>-3.5994999999999998E-3</v>
      </c>
      <c r="DW290" s="24">
        <v>-2.4813000000000001E-3</v>
      </c>
      <c r="DX290" s="24">
        <v>-2.5200000000000001E-3</v>
      </c>
      <c r="DY290" s="24">
        <v>3.1700000000000001E-3</v>
      </c>
      <c r="DZ290" s="24">
        <v>-7.7950000000000003E-4</v>
      </c>
      <c r="EA290" s="24">
        <v>5.8139999999999997E-3</v>
      </c>
      <c r="EB290" s="24">
        <v>4.7150999999999998E-3</v>
      </c>
      <c r="EC290" s="24">
        <v>2.4737499999999999E-2</v>
      </c>
      <c r="ED290" s="24">
        <v>3.86694E-2</v>
      </c>
      <c r="EE290" s="24">
        <v>5.6578299999999998E-2</v>
      </c>
      <c r="EF290" s="24">
        <v>7.0981100000000005E-2</v>
      </c>
      <c r="EG290" s="24">
        <v>5.3778600000000003E-2</v>
      </c>
      <c r="EH290" s="24">
        <v>8.4576799999999994E-2</v>
      </c>
      <c r="EI290" s="24">
        <v>6.3702800000000004E-2</v>
      </c>
      <c r="EJ290" s="24">
        <v>7.7730199999999999E-2</v>
      </c>
      <c r="EK290" s="24">
        <v>6.4218399999999995E-2</v>
      </c>
      <c r="EL290" s="24">
        <v>6.7180799999999999E-2</v>
      </c>
      <c r="EM290" s="24">
        <v>7.0856000000000002E-2</v>
      </c>
      <c r="EN290" s="24">
        <v>6.4463999999999994E-2</v>
      </c>
      <c r="EO290" s="24">
        <v>4.4826600000000001E-2</v>
      </c>
      <c r="EP290" s="24">
        <v>4.6097600000000002E-2</v>
      </c>
      <c r="EQ290" s="24">
        <v>5.7871600000000002E-2</v>
      </c>
      <c r="ER290" s="24">
        <v>3.2610800000000002E-2</v>
      </c>
      <c r="ES290" s="24">
        <v>2.05235E-2</v>
      </c>
      <c r="ET290" s="24">
        <v>6.6370999999999999E-3</v>
      </c>
      <c r="EU290" s="24">
        <v>57.369729999999997</v>
      </c>
      <c r="EV290" s="24">
        <v>56.805680000000002</v>
      </c>
      <c r="EW290" s="24">
        <v>56.007739999999998</v>
      </c>
      <c r="EX290" s="24">
        <v>55.799660000000003</v>
      </c>
      <c r="EY290" s="24">
        <v>55.39725</v>
      </c>
      <c r="EZ290" s="24">
        <v>54.649180000000001</v>
      </c>
      <c r="FA290" s="24">
        <v>53.680140000000002</v>
      </c>
      <c r="FB290" s="24">
        <v>53.613930000000003</v>
      </c>
      <c r="FC290" s="24">
        <v>53.559759999999997</v>
      </c>
      <c r="FD290" s="24">
        <v>53.46604</v>
      </c>
      <c r="FE290" s="24">
        <v>54.523650000000004</v>
      </c>
      <c r="FF290" s="24">
        <v>54.956150000000001</v>
      </c>
      <c r="FG290" s="24">
        <v>53.690460000000002</v>
      </c>
      <c r="FH290" s="24">
        <v>53.382629999999999</v>
      </c>
      <c r="FI290" s="24">
        <v>52.018050000000002</v>
      </c>
      <c r="FJ290" s="24">
        <v>52.325879999999998</v>
      </c>
      <c r="FK290" s="24">
        <v>51.575240000000001</v>
      </c>
      <c r="FL290" s="24">
        <v>51.413589999999999</v>
      </c>
      <c r="FM290" s="24">
        <v>49.666379999999997</v>
      </c>
      <c r="FN290" s="24">
        <v>49.668959999999998</v>
      </c>
      <c r="FO290" s="24">
        <v>49.178849999999997</v>
      </c>
      <c r="FP290" s="24">
        <v>48.699910000000003</v>
      </c>
      <c r="FQ290" s="24">
        <v>48.097160000000002</v>
      </c>
      <c r="FR290" s="24">
        <v>47.845230000000001</v>
      </c>
      <c r="FS290" s="24">
        <v>0.1981289</v>
      </c>
      <c r="FT290" s="24">
        <v>8.5856999999999999E-3</v>
      </c>
      <c r="FU290" s="24">
        <v>1.21692E-2</v>
      </c>
    </row>
    <row r="291" spans="1:177" x14ac:dyDescent="0.2">
      <c r="A291" s="14" t="s">
        <v>228</v>
      </c>
      <c r="B291" s="14" t="s">
        <v>199</v>
      </c>
      <c r="C291" s="14" t="s">
        <v>225</v>
      </c>
      <c r="D291" s="36" t="s">
        <v>252</v>
      </c>
      <c r="E291" s="25" t="s">
        <v>220</v>
      </c>
      <c r="F291" s="25">
        <v>1891</v>
      </c>
      <c r="G291" s="24">
        <v>0.63479589999999997</v>
      </c>
      <c r="H291" s="24">
        <v>0.56152869999999999</v>
      </c>
      <c r="I291" s="24">
        <v>0.51001850000000004</v>
      </c>
      <c r="J291" s="24">
        <v>0.4817728</v>
      </c>
      <c r="K291" s="24">
        <v>0.48543819999999999</v>
      </c>
      <c r="L291" s="24">
        <v>0.57454899999999998</v>
      </c>
      <c r="M291" s="24">
        <v>0.67769440000000003</v>
      </c>
      <c r="N291" s="24">
        <v>0.72432229999999997</v>
      </c>
      <c r="O291" s="24">
        <v>0.73012460000000001</v>
      </c>
      <c r="P291" s="24">
        <v>0.71579870000000001</v>
      </c>
      <c r="Q291" s="24">
        <v>0.70692719999999998</v>
      </c>
      <c r="R291" s="24">
        <v>0.73241829999999997</v>
      </c>
      <c r="S291" s="24">
        <v>0.74303790000000003</v>
      </c>
      <c r="T291" s="24">
        <v>0.72371339999999995</v>
      </c>
      <c r="U291" s="24">
        <v>0.72940199999999999</v>
      </c>
      <c r="V291" s="24">
        <v>0.7763565</v>
      </c>
      <c r="W291" s="24">
        <v>0.81790240000000003</v>
      </c>
      <c r="X291" s="24">
        <v>0.99235220000000002</v>
      </c>
      <c r="Y291" s="24">
        <v>1.1872480000000001</v>
      </c>
      <c r="Z291" s="24">
        <v>1.162763</v>
      </c>
      <c r="AA291" s="24">
        <v>1.1069199999999999</v>
      </c>
      <c r="AB291" s="24">
        <v>0.99839750000000005</v>
      </c>
      <c r="AC291" s="24">
        <v>0.86408419999999997</v>
      </c>
      <c r="AD291" s="24">
        <v>0.72998110000000005</v>
      </c>
      <c r="AE291" s="24">
        <v>-5.67707E-2</v>
      </c>
      <c r="AF291" s="24">
        <v>-6.5589700000000001E-2</v>
      </c>
      <c r="AG291" s="24">
        <v>-5.0960400000000003E-2</v>
      </c>
      <c r="AH291" s="24">
        <v>-5.3015600000000003E-2</v>
      </c>
      <c r="AI291" s="24">
        <v>-4.9680099999999998E-2</v>
      </c>
      <c r="AJ291" s="24">
        <v>-4.4412600000000003E-2</v>
      </c>
      <c r="AK291" s="24">
        <v>-1.26877E-2</v>
      </c>
      <c r="AL291" s="24">
        <v>-1.1074000000000001E-2</v>
      </c>
      <c r="AM291" s="24">
        <v>3.8991999999999998E-3</v>
      </c>
      <c r="AN291" s="24">
        <v>1.7035000000000002E-2</v>
      </c>
      <c r="AO291" s="24">
        <v>2.7177699999999999E-2</v>
      </c>
      <c r="AP291" s="24">
        <v>6.0133199999999998E-2</v>
      </c>
      <c r="AQ291" s="24">
        <v>5.3278300000000001E-2</v>
      </c>
      <c r="AR291" s="24">
        <v>4.86802E-2</v>
      </c>
      <c r="AS291" s="24">
        <v>4.9553800000000002E-2</v>
      </c>
      <c r="AT291" s="24">
        <v>4.3666099999999999E-2</v>
      </c>
      <c r="AU291" s="24">
        <v>2.35531E-2</v>
      </c>
      <c r="AV291" s="24">
        <v>9.9774000000000009E-3</v>
      </c>
      <c r="AW291" s="24">
        <v>-2.9339000000000001E-3</v>
      </c>
      <c r="AX291" s="24">
        <v>-1.9583400000000001E-2</v>
      </c>
      <c r="AY291" s="24">
        <v>-1.282E-4</v>
      </c>
      <c r="AZ291" s="24">
        <v>-1.9225300000000001E-2</v>
      </c>
      <c r="BA291" s="24">
        <v>-3.9693800000000001E-2</v>
      </c>
      <c r="BB291" s="24">
        <v>-4.8264099999999997E-2</v>
      </c>
      <c r="BC291" s="24">
        <v>-4.2424499999999997E-2</v>
      </c>
      <c r="BD291" s="24">
        <v>-5.1638400000000001E-2</v>
      </c>
      <c r="BE291" s="24">
        <v>-3.8073599999999999E-2</v>
      </c>
      <c r="BF291" s="24">
        <v>-4.0062800000000003E-2</v>
      </c>
      <c r="BG291" s="24">
        <v>-3.8844700000000003E-2</v>
      </c>
      <c r="BH291" s="24">
        <v>-3.3908899999999999E-2</v>
      </c>
      <c r="BI291" s="24">
        <v>-2.6503E-3</v>
      </c>
      <c r="BJ291" s="24">
        <v>-3.3369999999999998E-4</v>
      </c>
      <c r="BK291" s="24">
        <v>1.60789E-2</v>
      </c>
      <c r="BL291" s="24">
        <v>2.9773600000000001E-2</v>
      </c>
      <c r="BM291" s="24">
        <v>4.0085500000000003E-2</v>
      </c>
      <c r="BN291" s="24">
        <v>7.4349999999999999E-2</v>
      </c>
      <c r="BO291" s="24">
        <v>6.7695400000000003E-2</v>
      </c>
      <c r="BP291" s="24">
        <v>6.2999700000000006E-2</v>
      </c>
      <c r="BQ291" s="24">
        <v>6.4792600000000006E-2</v>
      </c>
      <c r="BR291" s="24">
        <v>5.8742200000000001E-2</v>
      </c>
      <c r="BS291" s="24">
        <v>3.8888399999999997E-2</v>
      </c>
      <c r="BT291" s="24">
        <v>2.4889000000000001E-2</v>
      </c>
      <c r="BU291" s="24">
        <v>1.25194E-2</v>
      </c>
      <c r="BV291" s="24">
        <v>-3.5547E-3</v>
      </c>
      <c r="BW291" s="24">
        <v>1.55134E-2</v>
      </c>
      <c r="BX291" s="24">
        <v>-4.4925E-3</v>
      </c>
      <c r="BY291" s="24">
        <v>-2.60016E-2</v>
      </c>
      <c r="BZ291" s="24">
        <v>-3.5845000000000002E-2</v>
      </c>
      <c r="CA291" s="24">
        <v>-3.2488299999999998E-2</v>
      </c>
      <c r="CB291" s="24">
        <v>-4.1975800000000001E-2</v>
      </c>
      <c r="CC291" s="24">
        <v>-2.9148199999999999E-2</v>
      </c>
      <c r="CD291" s="24">
        <v>-3.1091799999999999E-2</v>
      </c>
      <c r="CE291" s="24">
        <v>-3.1340100000000003E-2</v>
      </c>
      <c r="CF291" s="24">
        <v>-2.6634100000000001E-2</v>
      </c>
      <c r="CG291" s="24">
        <v>4.3016E-3</v>
      </c>
      <c r="CH291" s="24">
        <v>7.1050000000000002E-3</v>
      </c>
      <c r="CI291" s="24">
        <v>2.4514500000000002E-2</v>
      </c>
      <c r="CJ291" s="24">
        <v>3.85963E-2</v>
      </c>
      <c r="CK291" s="24">
        <v>4.90255E-2</v>
      </c>
      <c r="CL291" s="24">
        <v>8.4196599999999996E-2</v>
      </c>
      <c r="CM291" s="24">
        <v>7.7680700000000005E-2</v>
      </c>
      <c r="CN291" s="24">
        <v>7.2917300000000004E-2</v>
      </c>
      <c r="CO291" s="24">
        <v>7.5346899999999994E-2</v>
      </c>
      <c r="CP291" s="24">
        <v>6.9183800000000004E-2</v>
      </c>
      <c r="CQ291" s="24">
        <v>4.9509499999999998E-2</v>
      </c>
      <c r="CR291" s="24">
        <v>3.5216699999999997E-2</v>
      </c>
      <c r="CS291" s="24">
        <v>2.3222300000000001E-2</v>
      </c>
      <c r="CT291" s="24">
        <v>7.5468000000000002E-3</v>
      </c>
      <c r="CU291" s="24">
        <v>2.6346700000000001E-2</v>
      </c>
      <c r="CV291" s="24">
        <v>5.7114000000000002E-3</v>
      </c>
      <c r="CW291" s="24">
        <v>-1.6518499999999998E-2</v>
      </c>
      <c r="CX291" s="24">
        <v>-2.72436E-2</v>
      </c>
      <c r="CY291" s="24">
        <v>-2.2552200000000001E-2</v>
      </c>
      <c r="CZ291" s="24">
        <v>-3.23132E-2</v>
      </c>
      <c r="DA291" s="24">
        <v>-2.0222899999999999E-2</v>
      </c>
      <c r="DB291" s="24">
        <v>-2.2120799999999999E-2</v>
      </c>
      <c r="DC291" s="24">
        <v>-2.3835499999999999E-2</v>
      </c>
      <c r="DD291" s="24">
        <v>-1.9359299999999999E-2</v>
      </c>
      <c r="DE291" s="24">
        <v>1.12535E-2</v>
      </c>
      <c r="DF291" s="24">
        <v>1.45437E-2</v>
      </c>
      <c r="DG291" s="24">
        <v>3.2950100000000003E-2</v>
      </c>
      <c r="DH291" s="24">
        <v>4.7419000000000003E-2</v>
      </c>
      <c r="DI291" s="24">
        <v>5.79654E-2</v>
      </c>
      <c r="DJ291" s="24">
        <v>9.4043100000000004E-2</v>
      </c>
      <c r="DK291" s="24">
        <v>8.7665999999999994E-2</v>
      </c>
      <c r="DL291" s="24">
        <v>8.2834900000000003E-2</v>
      </c>
      <c r="DM291" s="24">
        <v>8.59013E-2</v>
      </c>
      <c r="DN291" s="24">
        <v>7.9625500000000002E-2</v>
      </c>
      <c r="DO291" s="24">
        <v>6.0130700000000002E-2</v>
      </c>
      <c r="DP291" s="24">
        <v>4.5544500000000002E-2</v>
      </c>
      <c r="DQ291" s="24">
        <v>3.3925200000000003E-2</v>
      </c>
      <c r="DR291" s="24">
        <v>1.86482E-2</v>
      </c>
      <c r="DS291" s="24">
        <v>3.7179999999999998E-2</v>
      </c>
      <c r="DT291" s="24">
        <v>1.59154E-2</v>
      </c>
      <c r="DU291" s="24">
        <v>-7.0353000000000004E-3</v>
      </c>
      <c r="DV291" s="24">
        <v>-1.8642200000000001E-2</v>
      </c>
      <c r="DW291" s="24">
        <v>-8.2059999999999998E-3</v>
      </c>
      <c r="DX291" s="24">
        <v>-1.83619E-2</v>
      </c>
      <c r="DY291" s="24">
        <v>-7.3360999999999999E-3</v>
      </c>
      <c r="DZ291" s="24">
        <v>-9.1680000000000008E-3</v>
      </c>
      <c r="EA291" s="24">
        <v>-1.3000100000000001E-2</v>
      </c>
      <c r="EB291" s="24">
        <v>-8.8555999999999999E-3</v>
      </c>
      <c r="EC291" s="24">
        <v>2.1290900000000001E-2</v>
      </c>
      <c r="ED291" s="24">
        <v>2.5284000000000001E-2</v>
      </c>
      <c r="EE291" s="24">
        <v>4.5129799999999998E-2</v>
      </c>
      <c r="EF291" s="24">
        <v>6.0157599999999999E-2</v>
      </c>
      <c r="EG291" s="24">
        <v>7.08733E-2</v>
      </c>
      <c r="EH291" s="24">
        <v>0.10826</v>
      </c>
      <c r="EI291" s="24">
        <v>0.1020831</v>
      </c>
      <c r="EJ291" s="24">
        <v>9.7154400000000002E-2</v>
      </c>
      <c r="EK291" s="24">
        <v>0.1011401</v>
      </c>
      <c r="EL291" s="24">
        <v>9.4701499999999994E-2</v>
      </c>
      <c r="EM291" s="24">
        <v>7.5465900000000002E-2</v>
      </c>
      <c r="EN291" s="24">
        <v>6.0456099999999999E-2</v>
      </c>
      <c r="EO291" s="24">
        <v>4.9378600000000002E-2</v>
      </c>
      <c r="EP291" s="24">
        <v>3.4676899999999997E-2</v>
      </c>
      <c r="EQ291" s="24">
        <v>5.2821600000000003E-2</v>
      </c>
      <c r="ER291" s="24">
        <v>3.06482E-2</v>
      </c>
      <c r="ES291" s="24">
        <v>6.6569000000000003E-3</v>
      </c>
      <c r="ET291" s="24">
        <v>-6.2230999999999996E-3</v>
      </c>
      <c r="EU291" s="24">
        <v>58.272320000000001</v>
      </c>
      <c r="EV291" s="24">
        <v>57.53125</v>
      </c>
      <c r="EW291" s="24">
        <v>56.846730000000001</v>
      </c>
      <c r="EX291" s="24">
        <v>56.540179999999999</v>
      </c>
      <c r="EY291" s="24">
        <v>56.135420000000003</v>
      </c>
      <c r="EZ291" s="24">
        <v>55.71875</v>
      </c>
      <c r="FA291" s="24">
        <v>54.607140000000001</v>
      </c>
      <c r="FB291" s="24">
        <v>54.683039999999998</v>
      </c>
      <c r="FC291" s="24">
        <v>54.467260000000003</v>
      </c>
      <c r="FD291" s="24">
        <v>54.290179999999999</v>
      </c>
      <c r="FE291" s="24">
        <v>55.677079999999997</v>
      </c>
      <c r="FF291" s="24">
        <v>55.784230000000001</v>
      </c>
      <c r="FG291" s="24">
        <v>54.208329999999997</v>
      </c>
      <c r="FH291" s="24">
        <v>54.563989999999997</v>
      </c>
      <c r="FI291" s="24">
        <v>53.19941</v>
      </c>
      <c r="FJ291" s="24">
        <v>53.479170000000003</v>
      </c>
      <c r="FK291" s="24">
        <v>52.424109999999999</v>
      </c>
      <c r="FL291" s="24">
        <v>52.233629999999998</v>
      </c>
      <c r="FM291" s="24">
        <v>50.327379999999998</v>
      </c>
      <c r="FN291" s="24">
        <v>51.007440000000003</v>
      </c>
      <c r="FO291" s="24">
        <v>50.773809999999997</v>
      </c>
      <c r="FP291" s="24">
        <v>50.26191</v>
      </c>
      <c r="FQ291" s="24">
        <v>49.476190000000003</v>
      </c>
      <c r="FR291" s="24">
        <v>49.11309</v>
      </c>
      <c r="FS291" s="24">
        <v>0.25108330000000001</v>
      </c>
      <c r="FT291" s="24">
        <v>1.1378299999999999E-2</v>
      </c>
      <c r="FU291" s="24">
        <v>1.59778E-2</v>
      </c>
    </row>
    <row r="292" spans="1:177" x14ac:dyDescent="0.2">
      <c r="A292" s="14" t="s">
        <v>228</v>
      </c>
      <c r="B292" s="14" t="s">
        <v>199</v>
      </c>
      <c r="C292" s="14" t="s">
        <v>225</v>
      </c>
      <c r="D292" s="36" t="s">
        <v>252</v>
      </c>
      <c r="E292" s="25" t="s">
        <v>221</v>
      </c>
      <c r="F292" s="25">
        <v>1360</v>
      </c>
      <c r="G292" s="24">
        <v>0.62734160000000005</v>
      </c>
      <c r="H292" s="24">
        <v>0.5723203</v>
      </c>
      <c r="I292" s="24">
        <v>0.55042709999999995</v>
      </c>
      <c r="J292" s="24">
        <v>0.56001179999999995</v>
      </c>
      <c r="K292" s="24">
        <v>0.60091249999999996</v>
      </c>
      <c r="L292" s="24">
        <v>0.68671769999999999</v>
      </c>
      <c r="M292" s="24">
        <v>0.79941870000000004</v>
      </c>
      <c r="N292" s="24">
        <v>0.83085220000000004</v>
      </c>
      <c r="O292" s="24">
        <v>0.8022513</v>
      </c>
      <c r="P292" s="24">
        <v>0.81075249999999999</v>
      </c>
      <c r="Q292" s="24">
        <v>0.72592520000000005</v>
      </c>
      <c r="R292" s="24">
        <v>0.75971520000000003</v>
      </c>
      <c r="S292" s="24">
        <v>0.72798410000000002</v>
      </c>
      <c r="T292" s="24">
        <v>0.76486920000000003</v>
      </c>
      <c r="U292" s="24">
        <v>0.73173299999999997</v>
      </c>
      <c r="V292" s="24">
        <v>0.84784999999999999</v>
      </c>
      <c r="W292" s="24">
        <v>0.93223339999999999</v>
      </c>
      <c r="X292" s="24">
        <v>1.1361289999999999</v>
      </c>
      <c r="Y292" s="24">
        <v>1.2954939999999999</v>
      </c>
      <c r="Z292" s="24">
        <v>1.3102020000000001</v>
      </c>
      <c r="AA292" s="24">
        <v>1.2761020000000001</v>
      </c>
      <c r="AB292" s="24">
        <v>1.1083970000000001</v>
      </c>
      <c r="AC292" s="24">
        <v>1.022605</v>
      </c>
      <c r="AD292" s="24">
        <v>0.82091179999999997</v>
      </c>
      <c r="AE292" s="24">
        <v>-3.30031E-2</v>
      </c>
      <c r="AF292" s="24">
        <v>-1.94293E-2</v>
      </c>
      <c r="AG292" s="24">
        <v>-1.8143200000000002E-2</v>
      </c>
      <c r="AH292" s="24">
        <v>-2.4801699999999999E-2</v>
      </c>
      <c r="AI292" s="24">
        <v>-6.1780999999999997E-3</v>
      </c>
      <c r="AJ292" s="24">
        <v>-1.76207E-2</v>
      </c>
      <c r="AK292" s="24">
        <v>-1.1154600000000001E-2</v>
      </c>
      <c r="AL292" s="24">
        <v>2.02711E-2</v>
      </c>
      <c r="AM292" s="24">
        <v>4.0452099999999998E-2</v>
      </c>
      <c r="AN292" s="24">
        <v>5.5798899999999999E-2</v>
      </c>
      <c r="AO292" s="24">
        <v>-3.7547000000000001E-3</v>
      </c>
      <c r="AP292" s="24">
        <v>2.0656399999999998E-2</v>
      </c>
      <c r="AQ292" s="24">
        <v>-1.74483E-2</v>
      </c>
      <c r="AR292" s="24">
        <v>2.3297100000000001E-2</v>
      </c>
      <c r="AS292" s="24">
        <v>-1.6445600000000001E-2</v>
      </c>
      <c r="AT292" s="24">
        <v>-3.8140000000000001E-3</v>
      </c>
      <c r="AU292" s="24">
        <v>3.04637E-2</v>
      </c>
      <c r="AV292" s="24">
        <v>3.5227300000000003E-2</v>
      </c>
      <c r="AW292" s="24">
        <v>-3.7680000000000001E-3</v>
      </c>
      <c r="AX292" s="24">
        <v>2.07735E-2</v>
      </c>
      <c r="AY292" s="24">
        <v>2.67516E-2</v>
      </c>
      <c r="AZ292" s="24">
        <v>-2.8524000000000002E-3</v>
      </c>
      <c r="BA292" s="24">
        <v>4.3168E-3</v>
      </c>
      <c r="BB292" s="24">
        <v>-1.6940500000000001E-2</v>
      </c>
      <c r="BC292" s="24">
        <v>-1.72531E-2</v>
      </c>
      <c r="BD292" s="24">
        <v>-3.8961999999999998E-3</v>
      </c>
      <c r="BE292" s="24">
        <v>-3.1768E-3</v>
      </c>
      <c r="BF292" s="24">
        <v>-9.8288000000000004E-3</v>
      </c>
      <c r="BG292" s="24">
        <v>9.4181000000000004E-3</v>
      </c>
      <c r="BH292" s="24">
        <v>-1.3642000000000001E-3</v>
      </c>
      <c r="BI292" s="24">
        <v>5.3441000000000001E-3</v>
      </c>
      <c r="BJ292" s="24">
        <v>3.6130599999999999E-2</v>
      </c>
      <c r="BK292" s="24">
        <v>5.51542E-2</v>
      </c>
      <c r="BL292" s="24">
        <v>7.0337200000000002E-2</v>
      </c>
      <c r="BM292" s="24">
        <v>1.15905E-2</v>
      </c>
      <c r="BN292" s="24">
        <v>3.5315699999999998E-2</v>
      </c>
      <c r="BO292" s="24">
        <v>-3.4274000000000002E-3</v>
      </c>
      <c r="BP292" s="24">
        <v>3.7570199999999998E-2</v>
      </c>
      <c r="BQ292" s="24">
        <v>-1.7286999999999999E-3</v>
      </c>
      <c r="BR292" s="24">
        <v>1.1572300000000001E-2</v>
      </c>
      <c r="BS292" s="24">
        <v>4.7043500000000002E-2</v>
      </c>
      <c r="BT292" s="24">
        <v>5.2786399999999997E-2</v>
      </c>
      <c r="BU292" s="24">
        <v>1.51985E-2</v>
      </c>
      <c r="BV292" s="24">
        <v>3.9561800000000001E-2</v>
      </c>
      <c r="BW292" s="24">
        <v>4.4976700000000001E-2</v>
      </c>
      <c r="BX292" s="24">
        <v>1.4418800000000001E-2</v>
      </c>
      <c r="BY292" s="24">
        <v>2.0801099999999999E-2</v>
      </c>
      <c r="BZ292" s="24">
        <v>3.9330000000000002E-4</v>
      </c>
      <c r="CA292" s="24">
        <v>-6.3448000000000003E-3</v>
      </c>
      <c r="CB292" s="24">
        <v>6.862E-3</v>
      </c>
      <c r="CC292" s="24">
        <v>7.1888000000000004E-3</v>
      </c>
      <c r="CD292" s="24">
        <v>5.4129999999999998E-4</v>
      </c>
      <c r="CE292" s="24">
        <v>2.0219999999999998E-2</v>
      </c>
      <c r="CF292" s="24">
        <v>9.8948999999999999E-3</v>
      </c>
      <c r="CG292" s="24">
        <v>1.6771000000000001E-2</v>
      </c>
      <c r="CH292" s="24">
        <v>4.7114900000000001E-2</v>
      </c>
      <c r="CI292" s="24">
        <v>6.53368E-2</v>
      </c>
      <c r="CJ292" s="24">
        <v>8.04063E-2</v>
      </c>
      <c r="CK292" s="24">
        <v>2.2218499999999999E-2</v>
      </c>
      <c r="CL292" s="24">
        <v>4.5468700000000001E-2</v>
      </c>
      <c r="CM292" s="24">
        <v>6.2835E-3</v>
      </c>
      <c r="CN292" s="24">
        <v>4.7455799999999999E-2</v>
      </c>
      <c r="CO292" s="24">
        <v>8.4641999999999998E-3</v>
      </c>
      <c r="CP292" s="24">
        <v>2.22288E-2</v>
      </c>
      <c r="CQ292" s="24">
        <v>5.8526700000000001E-2</v>
      </c>
      <c r="CR292" s="24">
        <v>6.4947699999999997E-2</v>
      </c>
      <c r="CS292" s="24">
        <v>2.8334700000000001E-2</v>
      </c>
      <c r="CT292" s="24">
        <v>5.2574500000000003E-2</v>
      </c>
      <c r="CU292" s="24">
        <v>5.7599299999999999E-2</v>
      </c>
      <c r="CV292" s="24">
        <v>2.6380799999999999E-2</v>
      </c>
      <c r="CW292" s="24">
        <v>3.22181E-2</v>
      </c>
      <c r="CX292" s="24">
        <v>1.23985E-2</v>
      </c>
      <c r="CY292" s="24">
        <v>4.5636000000000001E-3</v>
      </c>
      <c r="CZ292" s="24">
        <v>1.7620199999999999E-2</v>
      </c>
      <c r="DA292" s="24">
        <v>1.7554400000000001E-2</v>
      </c>
      <c r="DB292" s="24">
        <v>1.0911499999999999E-2</v>
      </c>
      <c r="DC292" s="24">
        <v>3.1021900000000002E-2</v>
      </c>
      <c r="DD292" s="24">
        <v>2.1154099999999999E-2</v>
      </c>
      <c r="DE292" s="24">
        <v>2.8198000000000001E-2</v>
      </c>
      <c r="DF292" s="24">
        <v>5.8099199999999997E-2</v>
      </c>
      <c r="DG292" s="24">
        <v>7.5519500000000003E-2</v>
      </c>
      <c r="DH292" s="24">
        <v>9.0475399999999997E-2</v>
      </c>
      <c r="DI292" s="24">
        <v>3.2846500000000001E-2</v>
      </c>
      <c r="DJ292" s="24">
        <v>5.5621799999999999E-2</v>
      </c>
      <c r="DK292" s="24">
        <v>1.5994299999999999E-2</v>
      </c>
      <c r="DL292" s="24">
        <v>5.7341299999999998E-2</v>
      </c>
      <c r="DM292" s="24">
        <v>1.8657E-2</v>
      </c>
      <c r="DN292" s="24">
        <v>3.2885400000000002E-2</v>
      </c>
      <c r="DO292" s="24">
        <v>7.0009799999999997E-2</v>
      </c>
      <c r="DP292" s="24">
        <v>7.71091E-2</v>
      </c>
      <c r="DQ292" s="24">
        <v>4.1470899999999998E-2</v>
      </c>
      <c r="DR292" s="24">
        <v>6.5587199999999998E-2</v>
      </c>
      <c r="DS292" s="24">
        <v>7.0221900000000004E-2</v>
      </c>
      <c r="DT292" s="24">
        <v>3.8342800000000003E-2</v>
      </c>
      <c r="DU292" s="24">
        <v>4.3635100000000003E-2</v>
      </c>
      <c r="DV292" s="24">
        <v>2.44038E-2</v>
      </c>
      <c r="DW292" s="24">
        <v>2.0313500000000002E-2</v>
      </c>
      <c r="DX292" s="24">
        <v>3.31534E-2</v>
      </c>
      <c r="DY292" s="24">
        <v>3.2520800000000002E-2</v>
      </c>
      <c r="DZ292" s="24">
        <v>2.5884299999999999E-2</v>
      </c>
      <c r="EA292" s="24">
        <v>4.6618100000000003E-2</v>
      </c>
      <c r="EB292" s="24">
        <v>3.7410499999999999E-2</v>
      </c>
      <c r="EC292" s="24">
        <v>4.4696699999999999E-2</v>
      </c>
      <c r="ED292" s="24">
        <v>7.3958700000000002E-2</v>
      </c>
      <c r="EE292" s="24">
        <v>9.0221599999999999E-2</v>
      </c>
      <c r="EF292" s="24">
        <v>0.1050137</v>
      </c>
      <c r="EG292" s="24">
        <v>4.8191600000000001E-2</v>
      </c>
      <c r="EH292" s="24">
        <v>7.0281099999999999E-2</v>
      </c>
      <c r="EI292" s="24">
        <v>3.0015199999999999E-2</v>
      </c>
      <c r="EJ292" s="24">
        <v>7.1614499999999998E-2</v>
      </c>
      <c r="EK292" s="24">
        <v>3.3373899999999998E-2</v>
      </c>
      <c r="EL292" s="24">
        <v>4.8271700000000001E-2</v>
      </c>
      <c r="EM292" s="24">
        <v>8.6589700000000006E-2</v>
      </c>
      <c r="EN292" s="24">
        <v>9.4668100000000005E-2</v>
      </c>
      <c r="EO292" s="24">
        <v>6.0437499999999998E-2</v>
      </c>
      <c r="EP292" s="24">
        <v>8.4375500000000006E-2</v>
      </c>
      <c r="EQ292" s="24">
        <v>8.8446999999999998E-2</v>
      </c>
      <c r="ER292" s="24">
        <v>5.5613999999999997E-2</v>
      </c>
      <c r="ES292" s="24">
        <v>6.0119400000000003E-2</v>
      </c>
      <c r="ET292" s="24">
        <v>4.17376E-2</v>
      </c>
      <c r="EU292" s="24">
        <v>56.134419999999999</v>
      </c>
      <c r="EV292" s="24">
        <v>55.812629999999999</v>
      </c>
      <c r="EW292" s="24">
        <v>54.859470000000002</v>
      </c>
      <c r="EX292" s="24">
        <v>54.786149999999999</v>
      </c>
      <c r="EY292" s="24">
        <v>54.386969999999998</v>
      </c>
      <c r="EZ292" s="24">
        <v>53.185339999999997</v>
      </c>
      <c r="FA292" s="24">
        <v>52.4114</v>
      </c>
      <c r="FB292" s="24">
        <v>52.150709999999997</v>
      </c>
      <c r="FC292" s="24">
        <v>52.317720000000001</v>
      </c>
      <c r="FD292" s="24">
        <v>52.338090000000001</v>
      </c>
      <c r="FE292" s="24">
        <v>52.945010000000003</v>
      </c>
      <c r="FF292" s="24">
        <v>53.822809999999997</v>
      </c>
      <c r="FG292" s="24">
        <v>52.981670000000001</v>
      </c>
      <c r="FH292" s="24">
        <v>51.765790000000003</v>
      </c>
      <c r="FI292" s="24">
        <v>50.401220000000002</v>
      </c>
      <c r="FJ292" s="24">
        <v>50.747459999999997</v>
      </c>
      <c r="FK292" s="24">
        <v>50.413440000000001</v>
      </c>
      <c r="FL292" s="24">
        <v>50.291240000000002</v>
      </c>
      <c r="FM292" s="24">
        <v>48.761710000000001</v>
      </c>
      <c r="FN292" s="24">
        <v>47.837069999999997</v>
      </c>
      <c r="FO292" s="24">
        <v>46.995930000000001</v>
      </c>
      <c r="FP292" s="24">
        <v>46.56212</v>
      </c>
      <c r="FQ292" s="24">
        <v>46.209780000000002</v>
      </c>
      <c r="FR292" s="24">
        <v>46.10998</v>
      </c>
      <c r="FS292" s="24">
        <v>0.3207005</v>
      </c>
      <c r="FT292" s="24">
        <v>1.3089099999999999E-2</v>
      </c>
      <c r="FU292" s="24">
        <v>1.8797000000000001E-2</v>
      </c>
    </row>
    <row r="293" spans="1:177" x14ac:dyDescent="0.2">
      <c r="A293" s="14" t="s">
        <v>228</v>
      </c>
      <c r="B293" s="14" t="s">
        <v>199</v>
      </c>
      <c r="C293" s="14" t="s">
        <v>225</v>
      </c>
      <c r="D293" s="36" t="s">
        <v>253</v>
      </c>
      <c r="E293" s="25" t="s">
        <v>219</v>
      </c>
      <c r="F293" s="25">
        <v>4622</v>
      </c>
      <c r="G293" s="24">
        <v>0.83973730000000002</v>
      </c>
      <c r="H293" s="24">
        <v>0.72536400000000001</v>
      </c>
      <c r="I293" s="24">
        <v>0.66595559999999998</v>
      </c>
      <c r="J293" s="24">
        <v>0.61587930000000002</v>
      </c>
      <c r="K293" s="24">
        <v>0.6051723</v>
      </c>
      <c r="L293" s="24">
        <v>0.63296140000000001</v>
      </c>
      <c r="M293" s="24">
        <v>0.67117349999999998</v>
      </c>
      <c r="N293" s="24">
        <v>0.71532980000000002</v>
      </c>
      <c r="O293" s="24">
        <v>0.79402139999999999</v>
      </c>
      <c r="P293" s="24">
        <v>0.83918709999999996</v>
      </c>
      <c r="Q293" s="24">
        <v>0.9417875</v>
      </c>
      <c r="R293" s="24">
        <v>1.1212759999999999</v>
      </c>
      <c r="S293" s="24">
        <v>1.21759</v>
      </c>
      <c r="T293" s="24">
        <v>1.2911729999999999</v>
      </c>
      <c r="U293" s="24">
        <v>1.371694</v>
      </c>
      <c r="V293" s="24">
        <v>1.3977809999999999</v>
      </c>
      <c r="W293" s="24">
        <v>1.4796480000000001</v>
      </c>
      <c r="X293" s="24">
        <v>1.5607200000000001</v>
      </c>
      <c r="Y293" s="24">
        <v>1.4784060000000001</v>
      </c>
      <c r="Z293" s="24">
        <v>1.3831500000000001</v>
      </c>
      <c r="AA293" s="24">
        <v>1.394755</v>
      </c>
      <c r="AB293" s="24">
        <v>1.3221020000000001</v>
      </c>
      <c r="AC293" s="24">
        <v>1.1955819999999999</v>
      </c>
      <c r="AD293" s="24">
        <v>1.007476</v>
      </c>
      <c r="AE293" s="24">
        <v>-9.7657099999999997E-2</v>
      </c>
      <c r="AF293" s="24">
        <v>-8.7969199999999997E-2</v>
      </c>
      <c r="AG293" s="24">
        <v>-6.4185199999999998E-2</v>
      </c>
      <c r="AH293" s="24">
        <v>-5.6345899999999997E-2</v>
      </c>
      <c r="AI293" s="24">
        <v>-3.8604699999999999E-2</v>
      </c>
      <c r="AJ293" s="24">
        <v>-2.1570300000000001E-2</v>
      </c>
      <c r="AK293" s="24">
        <v>6.4990999999999998E-3</v>
      </c>
      <c r="AL293" s="24">
        <v>9.6239999999999997E-4</v>
      </c>
      <c r="AM293" s="24">
        <v>1.0461099999999999E-2</v>
      </c>
      <c r="AN293" s="24">
        <v>1.8871099999999998E-2</v>
      </c>
      <c r="AO293" s="24">
        <v>3.5316599999999997E-2</v>
      </c>
      <c r="AP293" s="24">
        <v>0.103091</v>
      </c>
      <c r="AQ293" s="24">
        <v>0.11347160000000001</v>
      </c>
      <c r="AR293" s="24">
        <v>0.1266562</v>
      </c>
      <c r="AS293" s="24">
        <v>0.13355600000000001</v>
      </c>
      <c r="AT293" s="24">
        <v>0.1172686</v>
      </c>
      <c r="AU293" s="24">
        <v>0.14164289999999999</v>
      </c>
      <c r="AV293" s="24">
        <v>0.14075080000000001</v>
      </c>
      <c r="AW293" s="24">
        <v>1.76686E-2</v>
      </c>
      <c r="AX293" s="24">
        <v>7.3409E-3</v>
      </c>
      <c r="AY293" s="24">
        <v>-2.7062000000000002E-3</v>
      </c>
      <c r="AZ293" s="24">
        <v>-1.5513900000000001E-2</v>
      </c>
      <c r="BA293" s="24">
        <v>-3.0858099999999999E-2</v>
      </c>
      <c r="BB293" s="24">
        <v>-5.55229E-2</v>
      </c>
      <c r="BC293" s="24">
        <v>-8.3044400000000004E-2</v>
      </c>
      <c r="BD293" s="24">
        <v>-7.5291999999999998E-2</v>
      </c>
      <c r="BE293" s="24">
        <v>-5.3513900000000003E-2</v>
      </c>
      <c r="BF293" s="24">
        <v>-4.6288900000000001E-2</v>
      </c>
      <c r="BG293" s="24">
        <v>-2.9356899999999998E-2</v>
      </c>
      <c r="BH293" s="24">
        <v>-1.2711099999999999E-2</v>
      </c>
      <c r="BI293" s="24">
        <v>1.4570100000000001E-2</v>
      </c>
      <c r="BJ293" s="24">
        <v>9.3101E-3</v>
      </c>
      <c r="BK293" s="24">
        <v>1.98546E-2</v>
      </c>
      <c r="BL293" s="24">
        <v>2.9203099999999999E-2</v>
      </c>
      <c r="BM293" s="24">
        <v>4.6967700000000001E-2</v>
      </c>
      <c r="BN293" s="24">
        <v>0.1161293</v>
      </c>
      <c r="BO293" s="24">
        <v>0.12756880000000001</v>
      </c>
      <c r="BP293" s="24">
        <v>0.1418102</v>
      </c>
      <c r="BQ293" s="24">
        <v>0.14909849999999999</v>
      </c>
      <c r="BR293" s="24">
        <v>0.13389300000000001</v>
      </c>
      <c r="BS293" s="24">
        <v>0.15861620000000001</v>
      </c>
      <c r="BT293" s="24">
        <v>0.15745880000000001</v>
      </c>
      <c r="BU293" s="24">
        <v>3.4412400000000003E-2</v>
      </c>
      <c r="BV293" s="24">
        <v>2.3537700000000002E-2</v>
      </c>
      <c r="BW293" s="24">
        <v>1.3324300000000001E-2</v>
      </c>
      <c r="BX293" s="24">
        <v>-1.9220000000000001E-4</v>
      </c>
      <c r="BY293" s="24">
        <v>-1.6894800000000001E-2</v>
      </c>
      <c r="BZ293" s="24">
        <v>-4.2684100000000003E-2</v>
      </c>
      <c r="CA293" s="24">
        <v>-7.2923600000000005E-2</v>
      </c>
      <c r="CB293" s="24">
        <v>-6.6511799999999996E-2</v>
      </c>
      <c r="CC293" s="24">
        <v>-4.6122900000000001E-2</v>
      </c>
      <c r="CD293" s="24">
        <v>-3.9323400000000001E-2</v>
      </c>
      <c r="CE293" s="24">
        <v>-2.2951900000000001E-2</v>
      </c>
      <c r="CF293" s="24">
        <v>-6.5753000000000001E-3</v>
      </c>
      <c r="CG293" s="24">
        <v>2.0160000000000001E-2</v>
      </c>
      <c r="CH293" s="24">
        <v>1.50917E-2</v>
      </c>
      <c r="CI293" s="24">
        <v>2.6360499999999999E-2</v>
      </c>
      <c r="CJ293" s="24">
        <v>3.6359000000000002E-2</v>
      </c>
      <c r="CK293" s="24">
        <v>5.5037200000000001E-2</v>
      </c>
      <c r="CL293" s="24">
        <v>0.12515960000000001</v>
      </c>
      <c r="CM293" s="24">
        <v>0.1373326</v>
      </c>
      <c r="CN293" s="24">
        <v>0.15230569999999999</v>
      </c>
      <c r="CO293" s="24">
        <v>0.15986310000000001</v>
      </c>
      <c r="CP293" s="24">
        <v>0.14540700000000001</v>
      </c>
      <c r="CQ293" s="24">
        <v>0.17037189999999999</v>
      </c>
      <c r="CR293" s="24">
        <v>0.16903070000000001</v>
      </c>
      <c r="CS293" s="24">
        <v>4.6009099999999997E-2</v>
      </c>
      <c r="CT293" s="24">
        <v>3.4755599999999998E-2</v>
      </c>
      <c r="CU293" s="24">
        <v>2.44271E-2</v>
      </c>
      <c r="CV293" s="24">
        <v>1.04195E-2</v>
      </c>
      <c r="CW293" s="24">
        <v>-7.2240000000000004E-3</v>
      </c>
      <c r="CX293" s="24">
        <v>-3.37919E-2</v>
      </c>
      <c r="CY293" s="24">
        <v>-6.2802899999999995E-2</v>
      </c>
      <c r="CZ293" s="24">
        <v>-5.7731600000000001E-2</v>
      </c>
      <c r="DA293" s="24">
        <v>-3.87319E-2</v>
      </c>
      <c r="DB293" s="24">
        <v>-3.2357900000000002E-2</v>
      </c>
      <c r="DC293" s="24">
        <v>-1.65469E-2</v>
      </c>
      <c r="DD293" s="24">
        <v>-4.395E-4</v>
      </c>
      <c r="DE293" s="24">
        <v>2.5749999999999999E-2</v>
      </c>
      <c r="DF293" s="24">
        <v>2.0873300000000001E-2</v>
      </c>
      <c r="DG293" s="24">
        <v>3.2866399999999997E-2</v>
      </c>
      <c r="DH293" s="24">
        <v>4.3514799999999999E-2</v>
      </c>
      <c r="DI293" s="24">
        <v>6.3106700000000002E-2</v>
      </c>
      <c r="DJ293" s="24">
        <v>0.1341898</v>
      </c>
      <c r="DK293" s="24">
        <v>0.14709630000000001</v>
      </c>
      <c r="DL293" s="24">
        <v>0.16280130000000001</v>
      </c>
      <c r="DM293" s="24">
        <v>0.1706278</v>
      </c>
      <c r="DN293" s="24">
        <v>0.156921</v>
      </c>
      <c r="DO293" s="24">
        <v>0.1821276</v>
      </c>
      <c r="DP293" s="24">
        <v>0.1806026</v>
      </c>
      <c r="DQ293" s="24">
        <v>5.7605799999999999E-2</v>
      </c>
      <c r="DR293" s="24">
        <v>4.59735E-2</v>
      </c>
      <c r="DS293" s="24">
        <v>3.55298E-2</v>
      </c>
      <c r="DT293" s="24">
        <v>2.10312E-2</v>
      </c>
      <c r="DU293" s="24">
        <v>2.4469000000000001E-3</v>
      </c>
      <c r="DV293" s="24">
        <v>-2.48997E-2</v>
      </c>
      <c r="DW293" s="24">
        <v>-4.81901E-2</v>
      </c>
      <c r="DX293" s="24">
        <v>-4.5054400000000001E-2</v>
      </c>
      <c r="DY293" s="24">
        <v>-2.8060600000000002E-2</v>
      </c>
      <c r="DZ293" s="24">
        <v>-2.2300799999999999E-2</v>
      </c>
      <c r="EA293" s="24">
        <v>-7.2991000000000002E-3</v>
      </c>
      <c r="EB293" s="24">
        <v>8.4197000000000004E-3</v>
      </c>
      <c r="EC293" s="24">
        <v>3.3820999999999997E-2</v>
      </c>
      <c r="ED293" s="24">
        <v>2.9221E-2</v>
      </c>
      <c r="EE293" s="24">
        <v>4.2259900000000003E-2</v>
      </c>
      <c r="EF293" s="24">
        <v>5.38468E-2</v>
      </c>
      <c r="EG293" s="24">
        <v>7.4757799999999999E-2</v>
      </c>
      <c r="EH293" s="24">
        <v>0.1472281</v>
      </c>
      <c r="EI293" s="24">
        <v>0.16119349999999999</v>
      </c>
      <c r="EJ293" s="24">
        <v>0.17795520000000001</v>
      </c>
      <c r="EK293" s="24">
        <v>0.18617020000000001</v>
      </c>
      <c r="EL293" s="24">
        <v>0.17354530000000001</v>
      </c>
      <c r="EM293" s="24">
        <v>0.1991009</v>
      </c>
      <c r="EN293" s="24">
        <v>0.1973106</v>
      </c>
      <c r="EO293" s="24">
        <v>7.4349600000000002E-2</v>
      </c>
      <c r="EP293" s="24">
        <v>6.2170299999999998E-2</v>
      </c>
      <c r="EQ293" s="24">
        <v>5.1560300000000003E-2</v>
      </c>
      <c r="ER293" s="24">
        <v>3.63529E-2</v>
      </c>
      <c r="ES293" s="24">
        <v>1.64101E-2</v>
      </c>
      <c r="ET293" s="24">
        <v>-1.2060899999999999E-2</v>
      </c>
      <c r="EU293" s="24">
        <v>72.818529999999996</v>
      </c>
      <c r="EV293" s="24">
        <v>71.795360000000002</v>
      </c>
      <c r="EW293" s="24">
        <v>71.400260000000003</v>
      </c>
      <c r="EX293" s="24">
        <v>70.384810000000002</v>
      </c>
      <c r="EY293" s="24">
        <v>69.98263</v>
      </c>
      <c r="EZ293" s="24">
        <v>69.874520000000004</v>
      </c>
      <c r="FA293" s="24">
        <v>69.085589999999996</v>
      </c>
      <c r="FB293" s="24">
        <v>70.937579999999997</v>
      </c>
      <c r="FC293" s="24">
        <v>73.783779999999993</v>
      </c>
      <c r="FD293" s="24">
        <v>77.757400000000004</v>
      </c>
      <c r="FE293" s="24">
        <v>78.761899999999997</v>
      </c>
      <c r="FF293" s="24">
        <v>80.852000000000004</v>
      </c>
      <c r="FG293" s="24">
        <v>82.348140000000001</v>
      </c>
      <c r="FH293" s="24">
        <v>82.987769999999998</v>
      </c>
      <c r="FI293" s="24">
        <v>84.357789999999994</v>
      </c>
      <c r="FJ293" s="24">
        <v>83.760620000000003</v>
      </c>
      <c r="FK293" s="24">
        <v>82.499359999999996</v>
      </c>
      <c r="FL293" s="24">
        <v>80.108109999999996</v>
      </c>
      <c r="FM293" s="24">
        <v>77.86036</v>
      </c>
      <c r="FN293" s="24">
        <v>75.884169999999997</v>
      </c>
      <c r="FO293" s="24">
        <v>73.453670000000002</v>
      </c>
      <c r="FP293" s="24">
        <v>72.242599999999996</v>
      </c>
      <c r="FQ293" s="24">
        <v>71.751609999999999</v>
      </c>
      <c r="FR293" s="24">
        <v>71.169240000000002</v>
      </c>
      <c r="FS293" s="24">
        <v>0.2442146</v>
      </c>
      <c r="FT293" s="24">
        <v>1.07055E-2</v>
      </c>
      <c r="FU293" s="24">
        <v>1.7784500000000002E-2</v>
      </c>
    </row>
    <row r="294" spans="1:177" x14ac:dyDescent="0.2">
      <c r="A294" s="14" t="s">
        <v>228</v>
      </c>
      <c r="B294" s="14" t="s">
        <v>199</v>
      </c>
      <c r="C294" s="14" t="s">
        <v>225</v>
      </c>
      <c r="D294" s="36" t="s">
        <v>253</v>
      </c>
      <c r="E294" s="25" t="s">
        <v>220</v>
      </c>
      <c r="F294" s="25">
        <v>2698</v>
      </c>
      <c r="G294" s="24">
        <v>0.7785183</v>
      </c>
      <c r="H294" s="24">
        <v>0.67077710000000002</v>
      </c>
      <c r="I294" s="24">
        <v>0.62624329999999995</v>
      </c>
      <c r="J294" s="24">
        <v>0.57957389999999998</v>
      </c>
      <c r="K294" s="24">
        <v>0.56007649999999998</v>
      </c>
      <c r="L294" s="24">
        <v>0.58228849999999999</v>
      </c>
      <c r="M294" s="24">
        <v>0.61492069999999999</v>
      </c>
      <c r="N294" s="24">
        <v>0.66916850000000005</v>
      </c>
      <c r="O294" s="24">
        <v>0.7410563</v>
      </c>
      <c r="P294" s="24">
        <v>0.77838339999999995</v>
      </c>
      <c r="Q294" s="24">
        <v>0.85418459999999996</v>
      </c>
      <c r="R294" s="24">
        <v>1.0152920000000001</v>
      </c>
      <c r="S294" s="24">
        <v>1.0612250000000001</v>
      </c>
      <c r="T294" s="24">
        <v>1.1046339999999999</v>
      </c>
      <c r="U294" s="24">
        <v>1.1716089999999999</v>
      </c>
      <c r="V294" s="24">
        <v>1.2011229999999999</v>
      </c>
      <c r="W294" s="24">
        <v>1.2789619999999999</v>
      </c>
      <c r="X294" s="24">
        <v>1.3867389999999999</v>
      </c>
      <c r="Y294" s="24">
        <v>1.322641</v>
      </c>
      <c r="Z294" s="24">
        <v>1.228996</v>
      </c>
      <c r="AA294" s="24">
        <v>1.2768649999999999</v>
      </c>
      <c r="AB294" s="24">
        <v>1.260076</v>
      </c>
      <c r="AC294" s="24">
        <v>1.125748</v>
      </c>
      <c r="AD294" s="24">
        <v>0.95525879999999996</v>
      </c>
      <c r="AE294" s="24">
        <v>-0.11387940000000001</v>
      </c>
      <c r="AF294" s="24">
        <v>-0.1114909</v>
      </c>
      <c r="AG294" s="24">
        <v>-8.8116299999999995E-2</v>
      </c>
      <c r="AH294" s="24">
        <v>-6.7472699999999997E-2</v>
      </c>
      <c r="AI294" s="24">
        <v>-4.7695899999999999E-2</v>
      </c>
      <c r="AJ294" s="24">
        <v>-3.3082E-2</v>
      </c>
      <c r="AK294" s="24">
        <v>-1.48652E-2</v>
      </c>
      <c r="AL294" s="24">
        <v>1.4966999999999999E-3</v>
      </c>
      <c r="AM294" s="24">
        <v>9.4064999999999999E-3</v>
      </c>
      <c r="AN294" s="24">
        <v>4.6499999999999999E-5</v>
      </c>
      <c r="AO294" s="24">
        <v>2.2865E-2</v>
      </c>
      <c r="AP294" s="24">
        <v>7.2475899999999996E-2</v>
      </c>
      <c r="AQ294" s="24">
        <v>6.8971199999999996E-2</v>
      </c>
      <c r="AR294" s="24">
        <v>8.3303699999999994E-2</v>
      </c>
      <c r="AS294" s="24">
        <v>7.8181399999999998E-2</v>
      </c>
      <c r="AT294" s="24">
        <v>9.0607900000000005E-2</v>
      </c>
      <c r="AU294" s="24">
        <v>0.1077477</v>
      </c>
      <c r="AV294" s="24">
        <v>0.1322373</v>
      </c>
      <c r="AW294" s="24">
        <v>3.6048900000000002E-2</v>
      </c>
      <c r="AX294" s="24">
        <v>2.12129E-2</v>
      </c>
      <c r="AY294" s="24">
        <v>1.6431E-3</v>
      </c>
      <c r="AZ294" s="24">
        <v>2.0002000000000002E-3</v>
      </c>
      <c r="BA294" s="24">
        <v>-2.716E-2</v>
      </c>
      <c r="BB294" s="24">
        <v>-5.3563300000000001E-2</v>
      </c>
      <c r="BC294" s="24">
        <v>-9.5813400000000007E-2</v>
      </c>
      <c r="BD294" s="24">
        <v>-9.4737100000000005E-2</v>
      </c>
      <c r="BE294" s="24">
        <v>-7.3756600000000005E-2</v>
      </c>
      <c r="BF294" s="24">
        <v>-5.4115900000000002E-2</v>
      </c>
      <c r="BG294" s="24">
        <v>-3.6043800000000001E-2</v>
      </c>
      <c r="BH294" s="24">
        <v>-2.2713799999999999E-2</v>
      </c>
      <c r="BI294" s="24">
        <v>-5.5567999999999998E-3</v>
      </c>
      <c r="BJ294" s="24">
        <v>1.14225E-2</v>
      </c>
      <c r="BK294" s="24">
        <v>2.0964900000000002E-2</v>
      </c>
      <c r="BL294" s="24">
        <v>1.3094E-2</v>
      </c>
      <c r="BM294" s="24">
        <v>3.6815500000000001E-2</v>
      </c>
      <c r="BN294" s="24">
        <v>8.7571399999999994E-2</v>
      </c>
      <c r="BO294" s="24">
        <v>8.5217699999999993E-2</v>
      </c>
      <c r="BP294" s="24">
        <v>0.10022440000000001</v>
      </c>
      <c r="BQ294" s="24">
        <v>9.5626799999999998E-2</v>
      </c>
      <c r="BR294" s="24">
        <v>0.1095791</v>
      </c>
      <c r="BS294" s="24">
        <v>0.12728990000000001</v>
      </c>
      <c r="BT294" s="24">
        <v>0.15151770000000001</v>
      </c>
      <c r="BU294" s="24">
        <v>5.4919700000000002E-2</v>
      </c>
      <c r="BV294" s="24">
        <v>4.0046999999999999E-2</v>
      </c>
      <c r="BW294" s="24">
        <v>2.1191000000000002E-2</v>
      </c>
      <c r="BX294" s="24">
        <v>2.13005E-2</v>
      </c>
      <c r="BY294" s="24">
        <v>-9.6325999999999998E-3</v>
      </c>
      <c r="BZ294" s="24">
        <v>-3.71463E-2</v>
      </c>
      <c r="CA294" s="24">
        <v>-8.3300899999999997E-2</v>
      </c>
      <c r="CB294" s="24">
        <v>-8.3133499999999999E-2</v>
      </c>
      <c r="CC294" s="24">
        <v>-6.3811199999999998E-2</v>
      </c>
      <c r="CD294" s="24">
        <v>-4.4865099999999998E-2</v>
      </c>
      <c r="CE294" s="24">
        <v>-2.7973600000000001E-2</v>
      </c>
      <c r="CF294" s="24">
        <v>-1.5532900000000001E-2</v>
      </c>
      <c r="CG294" s="24">
        <v>8.9019999999999995E-4</v>
      </c>
      <c r="CH294" s="24">
        <v>1.82971E-2</v>
      </c>
      <c r="CI294" s="24">
        <v>2.8970200000000002E-2</v>
      </c>
      <c r="CJ294" s="24">
        <v>2.21307E-2</v>
      </c>
      <c r="CK294" s="24">
        <v>4.6477600000000001E-2</v>
      </c>
      <c r="CL294" s="24">
        <v>9.80264E-2</v>
      </c>
      <c r="CM294" s="24">
        <v>9.6469899999999997E-2</v>
      </c>
      <c r="CN294" s="24">
        <v>0.11194369999999999</v>
      </c>
      <c r="CO294" s="24">
        <v>0.1077094</v>
      </c>
      <c r="CP294" s="24">
        <v>0.12271849999999999</v>
      </c>
      <c r="CQ294" s="24">
        <v>0.1408247</v>
      </c>
      <c r="CR294" s="24">
        <v>0.1648712</v>
      </c>
      <c r="CS294" s="24">
        <v>6.7989599999999997E-2</v>
      </c>
      <c r="CT294" s="24">
        <v>5.3091399999999997E-2</v>
      </c>
      <c r="CU294" s="24">
        <v>3.4729799999999998E-2</v>
      </c>
      <c r="CV294" s="24">
        <v>3.4667700000000003E-2</v>
      </c>
      <c r="CW294" s="24">
        <v>2.5068999999999998E-3</v>
      </c>
      <c r="CX294" s="24">
        <v>-2.5776E-2</v>
      </c>
      <c r="CY294" s="24">
        <v>-7.0788400000000001E-2</v>
      </c>
      <c r="CZ294" s="24">
        <v>-7.1529899999999993E-2</v>
      </c>
      <c r="DA294" s="24">
        <v>-5.3865700000000002E-2</v>
      </c>
      <c r="DB294" s="24">
        <v>-3.5614199999999999E-2</v>
      </c>
      <c r="DC294" s="24">
        <v>-1.9903400000000002E-2</v>
      </c>
      <c r="DD294" s="24">
        <v>-8.3519000000000006E-3</v>
      </c>
      <c r="DE294" s="24">
        <v>7.3372000000000003E-3</v>
      </c>
      <c r="DF294" s="24">
        <v>2.5171700000000002E-2</v>
      </c>
      <c r="DG294" s="24">
        <v>3.6975500000000001E-2</v>
      </c>
      <c r="DH294" s="24">
        <v>3.1167299999999998E-2</v>
      </c>
      <c r="DI294" s="24">
        <v>5.6139700000000001E-2</v>
      </c>
      <c r="DJ294" s="24">
        <v>0.10848140000000001</v>
      </c>
      <c r="DK294" s="24">
        <v>0.1077222</v>
      </c>
      <c r="DL294" s="24">
        <v>0.12366290000000001</v>
      </c>
      <c r="DM294" s="24">
        <v>0.119792</v>
      </c>
      <c r="DN294" s="24">
        <v>0.1358578</v>
      </c>
      <c r="DO294" s="24">
        <v>0.15435950000000001</v>
      </c>
      <c r="DP294" s="24">
        <v>0.17822479999999999</v>
      </c>
      <c r="DQ294" s="24">
        <v>8.1059500000000007E-2</v>
      </c>
      <c r="DR294" s="24">
        <v>6.6135899999999997E-2</v>
      </c>
      <c r="DS294" s="24">
        <v>4.8268699999999998E-2</v>
      </c>
      <c r="DT294" s="24">
        <v>4.8035000000000001E-2</v>
      </c>
      <c r="DU294" s="24">
        <v>1.4646299999999999E-2</v>
      </c>
      <c r="DV294" s="24">
        <v>-1.44057E-2</v>
      </c>
      <c r="DW294" s="24">
        <v>-5.2722400000000003E-2</v>
      </c>
      <c r="DX294" s="24">
        <v>-5.4776100000000001E-2</v>
      </c>
      <c r="DY294" s="24">
        <v>-3.9506100000000002E-2</v>
      </c>
      <c r="DZ294" s="24">
        <v>-2.22575E-2</v>
      </c>
      <c r="EA294" s="24">
        <v>-8.2512999999999996E-3</v>
      </c>
      <c r="EB294" s="24">
        <v>2.0162999999999999E-3</v>
      </c>
      <c r="EC294" s="24">
        <v>1.66456E-2</v>
      </c>
      <c r="ED294" s="24">
        <v>3.5097499999999997E-2</v>
      </c>
      <c r="EE294" s="24">
        <v>4.8533800000000002E-2</v>
      </c>
      <c r="EF294" s="24">
        <v>4.4214799999999999E-2</v>
      </c>
      <c r="EG294" s="24">
        <v>7.0090299999999994E-2</v>
      </c>
      <c r="EH294" s="24">
        <v>0.1235769</v>
      </c>
      <c r="EI294" s="24">
        <v>0.1239687</v>
      </c>
      <c r="EJ294" s="24">
        <v>0.14058370000000001</v>
      </c>
      <c r="EK294" s="24">
        <v>0.13723740000000001</v>
      </c>
      <c r="EL294" s="24">
        <v>0.15482899999999999</v>
      </c>
      <c r="EM294" s="24">
        <v>0.17390159999999999</v>
      </c>
      <c r="EN294" s="24">
        <v>0.19750519999999999</v>
      </c>
      <c r="EO294" s="24">
        <v>9.99303E-2</v>
      </c>
      <c r="EP294" s="24">
        <v>8.4970000000000004E-2</v>
      </c>
      <c r="EQ294" s="24">
        <v>6.7816600000000005E-2</v>
      </c>
      <c r="ER294" s="24">
        <v>6.7335199999999998E-2</v>
      </c>
      <c r="ES294" s="24">
        <v>3.21737E-2</v>
      </c>
      <c r="ET294" s="24">
        <v>2.0111999999999999E-3</v>
      </c>
      <c r="EU294" s="24">
        <v>73.056650000000005</v>
      </c>
      <c r="EV294" s="24">
        <v>72.117649999999998</v>
      </c>
      <c r="EW294" s="24">
        <v>71.486930000000001</v>
      </c>
      <c r="EX294" s="24">
        <v>71.03595</v>
      </c>
      <c r="EY294" s="24">
        <v>70.461879999999994</v>
      </c>
      <c r="EZ294" s="24">
        <v>70.059910000000002</v>
      </c>
      <c r="FA294" s="24">
        <v>69.990200000000002</v>
      </c>
      <c r="FB294" s="24">
        <v>71.327889999999996</v>
      </c>
      <c r="FC294" s="24">
        <v>73.544659999999993</v>
      </c>
      <c r="FD294" s="24">
        <v>76.920479999999998</v>
      </c>
      <c r="FE294" s="24">
        <v>77.771240000000006</v>
      </c>
      <c r="FF294" s="24">
        <v>79.283230000000003</v>
      </c>
      <c r="FG294" s="24">
        <v>80.495639999999995</v>
      </c>
      <c r="FH294" s="24">
        <v>81.251630000000006</v>
      </c>
      <c r="FI294" s="24">
        <v>82.521789999999996</v>
      </c>
      <c r="FJ294" s="24">
        <v>81.90849</v>
      </c>
      <c r="FK294" s="24">
        <v>80.775599999999997</v>
      </c>
      <c r="FL294" s="24">
        <v>78.130719999999997</v>
      </c>
      <c r="FM294" s="24">
        <v>76.572980000000001</v>
      </c>
      <c r="FN294" s="24">
        <v>74.618740000000003</v>
      </c>
      <c r="FO294" s="24">
        <v>72.759259999999998</v>
      </c>
      <c r="FP294" s="24">
        <v>71.935730000000007</v>
      </c>
      <c r="FQ294" s="24">
        <v>71.250540000000001</v>
      </c>
      <c r="FR294" s="24">
        <v>71.01961</v>
      </c>
      <c r="FS294" s="24">
        <v>0.2824932</v>
      </c>
      <c r="FT294" s="24">
        <v>1.2539099999999999E-2</v>
      </c>
      <c r="FU294" s="24">
        <v>2.0265200000000001E-2</v>
      </c>
    </row>
    <row r="295" spans="1:177" x14ac:dyDescent="0.2">
      <c r="A295" s="14" t="s">
        <v>228</v>
      </c>
      <c r="B295" s="14" t="s">
        <v>199</v>
      </c>
      <c r="C295" s="14" t="s">
        <v>225</v>
      </c>
      <c r="D295" s="36" t="s">
        <v>253</v>
      </c>
      <c r="E295" s="25" t="s">
        <v>221</v>
      </c>
      <c r="F295" s="25">
        <v>1924</v>
      </c>
      <c r="G295" s="24">
        <v>0.9483779</v>
      </c>
      <c r="H295" s="24">
        <v>0.81528420000000001</v>
      </c>
      <c r="I295" s="24">
        <v>0.73109650000000004</v>
      </c>
      <c r="J295" s="24">
        <v>0.67634899999999998</v>
      </c>
      <c r="K295" s="24">
        <v>0.67311650000000001</v>
      </c>
      <c r="L295" s="24">
        <v>0.70518329999999996</v>
      </c>
      <c r="M295" s="24">
        <v>0.7482721</v>
      </c>
      <c r="N295" s="24">
        <v>0.77854559999999995</v>
      </c>
      <c r="O295" s="24">
        <v>0.86148199999999997</v>
      </c>
      <c r="P295" s="24">
        <v>0.91129139999999997</v>
      </c>
      <c r="Q295" s="24">
        <v>1.042743</v>
      </c>
      <c r="R295" s="24">
        <v>1.2142539999999999</v>
      </c>
      <c r="S295" s="24">
        <v>1.3744719999999999</v>
      </c>
      <c r="T295" s="24">
        <v>1.480464</v>
      </c>
      <c r="U295" s="24">
        <v>1.582967</v>
      </c>
      <c r="V295" s="24">
        <v>1.6165560000000001</v>
      </c>
      <c r="W295" s="24">
        <v>1.6981200000000001</v>
      </c>
      <c r="X295" s="24">
        <v>1.7574749999999999</v>
      </c>
      <c r="Y295" s="24">
        <v>1.690496</v>
      </c>
      <c r="Z295" s="24">
        <v>1.598179</v>
      </c>
      <c r="AA295" s="24">
        <v>1.5579160000000001</v>
      </c>
      <c r="AB295" s="24">
        <v>1.407335</v>
      </c>
      <c r="AC295" s="24">
        <v>1.295307</v>
      </c>
      <c r="AD295" s="24">
        <v>1.0906359999999999</v>
      </c>
      <c r="AE295" s="24">
        <v>-7.8798400000000005E-2</v>
      </c>
      <c r="AF295" s="24">
        <v>-6.4199400000000004E-2</v>
      </c>
      <c r="AG295" s="24">
        <v>-3.9631600000000003E-2</v>
      </c>
      <c r="AH295" s="24">
        <v>-4.913E-2</v>
      </c>
      <c r="AI295" s="24">
        <v>-3.8434400000000001E-2</v>
      </c>
      <c r="AJ295" s="24">
        <v>-2.1003500000000001E-2</v>
      </c>
      <c r="AK295" s="24">
        <v>1.9497899999999999E-2</v>
      </c>
      <c r="AL295" s="24">
        <v>-1.7409399999999998E-2</v>
      </c>
      <c r="AM295" s="24">
        <v>-1.29648E-2</v>
      </c>
      <c r="AN295" s="24">
        <v>1.2976400000000001E-2</v>
      </c>
      <c r="AO295" s="24">
        <v>8.1282999999999998E-3</v>
      </c>
      <c r="AP295" s="24">
        <v>6.5380499999999994E-2</v>
      </c>
      <c r="AQ295" s="24">
        <v>8.51822E-2</v>
      </c>
      <c r="AR295" s="24">
        <v>8.3861400000000003E-2</v>
      </c>
      <c r="AS295" s="24">
        <v>0.1098244</v>
      </c>
      <c r="AT295" s="24">
        <v>6.2718899999999994E-2</v>
      </c>
      <c r="AU295" s="24">
        <v>9.0760199999999999E-2</v>
      </c>
      <c r="AV295" s="24">
        <v>7.0569499999999993E-2</v>
      </c>
      <c r="AW295" s="24">
        <v>-4.9668999999999998E-2</v>
      </c>
      <c r="AX295" s="24">
        <v>-4.7558999999999997E-2</v>
      </c>
      <c r="AY295" s="24">
        <v>-4.3385899999999998E-2</v>
      </c>
      <c r="AZ295" s="24">
        <v>-7.1185999999999999E-2</v>
      </c>
      <c r="BA295" s="24">
        <v>-6.0862199999999998E-2</v>
      </c>
      <c r="BB295" s="24">
        <v>-7.2169700000000003E-2</v>
      </c>
      <c r="BC295" s="24">
        <v>-5.4498100000000001E-2</v>
      </c>
      <c r="BD295" s="24">
        <v>-4.4815500000000001E-2</v>
      </c>
      <c r="BE295" s="24">
        <v>-2.3762399999999999E-2</v>
      </c>
      <c r="BF295" s="24">
        <v>-3.3844600000000002E-2</v>
      </c>
      <c r="BG295" s="24">
        <v>-2.3319200000000002E-2</v>
      </c>
      <c r="BH295" s="24">
        <v>-5.3835000000000003E-3</v>
      </c>
      <c r="BI295" s="24">
        <v>3.3901599999999997E-2</v>
      </c>
      <c r="BJ295" s="24">
        <v>-2.9575000000000001E-3</v>
      </c>
      <c r="BK295" s="24">
        <v>2.7326E-3</v>
      </c>
      <c r="BL295" s="24">
        <v>2.96726E-2</v>
      </c>
      <c r="BM295" s="24">
        <v>2.8081999999999999E-2</v>
      </c>
      <c r="BN295" s="24">
        <v>8.8388900000000006E-2</v>
      </c>
      <c r="BO295" s="24">
        <v>0.1101833</v>
      </c>
      <c r="BP295" s="24">
        <v>0.11147849999999999</v>
      </c>
      <c r="BQ295" s="24">
        <v>0.13805829999999999</v>
      </c>
      <c r="BR295" s="24">
        <v>9.2468700000000001E-2</v>
      </c>
      <c r="BS295" s="24">
        <v>0.12092849999999999</v>
      </c>
      <c r="BT295" s="24">
        <v>0.1001673</v>
      </c>
      <c r="BU295" s="24">
        <v>-1.94136E-2</v>
      </c>
      <c r="BV295" s="24">
        <v>-1.89806E-2</v>
      </c>
      <c r="BW295" s="24">
        <v>-1.6243799999999999E-2</v>
      </c>
      <c r="BX295" s="24">
        <v>-4.6188899999999998E-2</v>
      </c>
      <c r="BY295" s="24">
        <v>-3.8104600000000002E-2</v>
      </c>
      <c r="BZ295" s="24">
        <v>-5.17286E-2</v>
      </c>
      <c r="CA295" s="24">
        <v>-3.7667699999999998E-2</v>
      </c>
      <c r="CB295" s="24">
        <v>-3.1390300000000003E-2</v>
      </c>
      <c r="CC295" s="24">
        <v>-1.27714E-2</v>
      </c>
      <c r="CD295" s="24">
        <v>-2.3257900000000001E-2</v>
      </c>
      <c r="CE295" s="24">
        <v>-1.2850500000000001E-2</v>
      </c>
      <c r="CF295" s="24">
        <v>5.4348E-3</v>
      </c>
      <c r="CG295" s="24">
        <v>4.38775E-2</v>
      </c>
      <c r="CH295" s="24">
        <v>7.0518000000000004E-3</v>
      </c>
      <c r="CI295" s="24">
        <v>1.36046E-2</v>
      </c>
      <c r="CJ295" s="24">
        <v>4.1236299999999997E-2</v>
      </c>
      <c r="CK295" s="24">
        <v>4.1901800000000003E-2</v>
      </c>
      <c r="CL295" s="24">
        <v>0.1043245</v>
      </c>
      <c r="CM295" s="24">
        <v>0.127499</v>
      </c>
      <c r="CN295" s="24">
        <v>0.1306059</v>
      </c>
      <c r="CO295" s="24">
        <v>0.1576129</v>
      </c>
      <c r="CP295" s="24">
        <v>0.1130733</v>
      </c>
      <c r="CQ295" s="24">
        <v>0.1418229</v>
      </c>
      <c r="CR295" s="24">
        <v>0.1206667</v>
      </c>
      <c r="CS295" s="24">
        <v>1.5413E-3</v>
      </c>
      <c r="CT295" s="24">
        <v>8.1280000000000002E-4</v>
      </c>
      <c r="CU295" s="24">
        <v>2.5547999999999999E-3</v>
      </c>
      <c r="CV295" s="24">
        <v>-2.8875899999999999E-2</v>
      </c>
      <c r="CW295" s="24">
        <v>-2.2342799999999999E-2</v>
      </c>
      <c r="CX295" s="24">
        <v>-3.7571100000000003E-2</v>
      </c>
      <c r="CY295" s="24">
        <v>-2.08373E-2</v>
      </c>
      <c r="CZ295" s="24">
        <v>-1.7965100000000001E-2</v>
      </c>
      <c r="DA295" s="24">
        <v>-1.7805E-3</v>
      </c>
      <c r="DB295" s="24">
        <v>-1.26713E-2</v>
      </c>
      <c r="DC295" s="24">
        <v>-2.3817E-3</v>
      </c>
      <c r="DD295" s="24">
        <v>1.6253099999999999E-2</v>
      </c>
      <c r="DE295" s="24">
        <v>5.3853400000000003E-2</v>
      </c>
      <c r="DF295" s="24">
        <v>1.7061099999999999E-2</v>
      </c>
      <c r="DG295" s="24">
        <v>2.4476600000000001E-2</v>
      </c>
      <c r="DH295" s="24">
        <v>5.2800100000000003E-2</v>
      </c>
      <c r="DI295" s="24">
        <v>5.5721699999999999E-2</v>
      </c>
      <c r="DJ295" s="24">
        <v>0.12026000000000001</v>
      </c>
      <c r="DK295" s="24">
        <v>0.14481469999999999</v>
      </c>
      <c r="DL295" s="24">
        <v>0.14973339999999999</v>
      </c>
      <c r="DM295" s="24">
        <v>0.17716760000000001</v>
      </c>
      <c r="DN295" s="24">
        <v>0.13367799999999999</v>
      </c>
      <c r="DO295" s="24">
        <v>0.16271740000000001</v>
      </c>
      <c r="DP295" s="24">
        <v>0.14116609999999999</v>
      </c>
      <c r="DQ295" s="24">
        <v>2.2496100000000002E-2</v>
      </c>
      <c r="DR295" s="24">
        <v>2.0606099999999999E-2</v>
      </c>
      <c r="DS295" s="24">
        <v>2.1353299999999999E-2</v>
      </c>
      <c r="DT295" s="24">
        <v>-1.1563E-2</v>
      </c>
      <c r="DU295" s="24">
        <v>-6.581E-3</v>
      </c>
      <c r="DV295" s="24">
        <v>-2.34136E-2</v>
      </c>
      <c r="DW295" s="24">
        <v>3.4629999999999999E-3</v>
      </c>
      <c r="DX295" s="24">
        <v>1.4187E-3</v>
      </c>
      <c r="DY295" s="24">
        <v>1.40888E-2</v>
      </c>
      <c r="DZ295" s="24">
        <v>2.6142000000000001E-3</v>
      </c>
      <c r="EA295" s="24">
        <v>1.2733400000000001E-2</v>
      </c>
      <c r="EB295" s="24">
        <v>3.1873100000000001E-2</v>
      </c>
      <c r="EC295" s="24">
        <v>6.8256999999999998E-2</v>
      </c>
      <c r="ED295" s="24">
        <v>3.1512999999999999E-2</v>
      </c>
      <c r="EE295" s="24">
        <v>4.0174000000000001E-2</v>
      </c>
      <c r="EF295" s="24">
        <v>6.9496299999999997E-2</v>
      </c>
      <c r="EG295" s="24">
        <v>7.5675300000000001E-2</v>
      </c>
      <c r="EH295" s="24">
        <v>0.14326839999999999</v>
      </c>
      <c r="EI295" s="24">
        <v>0.16981570000000001</v>
      </c>
      <c r="EJ295" s="24">
        <v>0.17735039999999999</v>
      </c>
      <c r="EK295" s="24">
        <v>0.20540140000000001</v>
      </c>
      <c r="EL295" s="24">
        <v>0.16342780000000001</v>
      </c>
      <c r="EM295" s="24">
        <v>0.19288559999999999</v>
      </c>
      <c r="EN295" s="24">
        <v>0.170764</v>
      </c>
      <c r="EO295" s="24">
        <v>5.27515E-2</v>
      </c>
      <c r="EP295" s="24">
        <v>4.9184600000000002E-2</v>
      </c>
      <c r="EQ295" s="24">
        <v>4.8495400000000001E-2</v>
      </c>
      <c r="ER295" s="24">
        <v>1.3434099999999999E-2</v>
      </c>
      <c r="ES295" s="24">
        <v>1.6176599999999999E-2</v>
      </c>
      <c r="ET295" s="24">
        <v>-2.9724E-3</v>
      </c>
      <c r="EU295" s="24">
        <v>72.474850000000004</v>
      </c>
      <c r="EV295" s="24">
        <v>71.330179999999999</v>
      </c>
      <c r="EW295" s="24">
        <v>71.275149999999996</v>
      </c>
      <c r="EX295" s="24">
        <v>69.444969999999998</v>
      </c>
      <c r="EY295" s="24">
        <v>69.290880000000001</v>
      </c>
      <c r="EZ295" s="24">
        <v>69.606920000000002</v>
      </c>
      <c r="FA295" s="24">
        <v>67.779880000000006</v>
      </c>
      <c r="FB295" s="24">
        <v>70.374210000000005</v>
      </c>
      <c r="FC295" s="24">
        <v>74.128929999999997</v>
      </c>
      <c r="FD295" s="24">
        <v>78.965410000000006</v>
      </c>
      <c r="FE295" s="24">
        <v>80.191829999999996</v>
      </c>
      <c r="FF295" s="24">
        <v>83.11636</v>
      </c>
      <c r="FG295" s="24">
        <v>85.022009999999995</v>
      </c>
      <c r="FH295" s="24">
        <v>85.493709999999993</v>
      </c>
      <c r="FI295" s="24">
        <v>87.007859999999994</v>
      </c>
      <c r="FJ295" s="24">
        <v>86.433959999999999</v>
      </c>
      <c r="FK295" s="24">
        <v>84.98742</v>
      </c>
      <c r="FL295" s="24">
        <v>82.962270000000004</v>
      </c>
      <c r="FM295" s="24">
        <v>79.718549999999993</v>
      </c>
      <c r="FN295" s="24">
        <v>77.71069</v>
      </c>
      <c r="FO295" s="24">
        <v>74.455979999999997</v>
      </c>
      <c r="FP295" s="24">
        <v>72.68553</v>
      </c>
      <c r="FQ295" s="24">
        <v>72.474850000000004</v>
      </c>
      <c r="FR295" s="24">
        <v>71.385220000000004</v>
      </c>
      <c r="FS295" s="24">
        <v>0.43147239999999998</v>
      </c>
      <c r="FT295" s="24">
        <v>1.8677699999999998E-2</v>
      </c>
      <c r="FU295" s="24">
        <v>3.1854E-2</v>
      </c>
    </row>
    <row r="296" spans="1:177" x14ac:dyDescent="0.2">
      <c r="A296" s="14" t="s">
        <v>228</v>
      </c>
      <c r="B296" s="14" t="s">
        <v>199</v>
      </c>
      <c r="C296" s="14" t="s">
        <v>225</v>
      </c>
      <c r="D296" s="36" t="s">
        <v>254</v>
      </c>
      <c r="E296" s="25" t="s">
        <v>219</v>
      </c>
      <c r="F296" s="25">
        <v>4323</v>
      </c>
      <c r="G296" s="24">
        <v>0.76204289999999997</v>
      </c>
      <c r="H296" s="24">
        <v>0.66861709999999996</v>
      </c>
      <c r="I296" s="24">
        <v>0.59607949999999998</v>
      </c>
      <c r="J296" s="24">
        <v>0.55893979999999999</v>
      </c>
      <c r="K296" s="24">
        <v>0.54554840000000004</v>
      </c>
      <c r="L296" s="24">
        <v>0.56513469999999999</v>
      </c>
      <c r="M296" s="24">
        <v>0.60645930000000003</v>
      </c>
      <c r="N296" s="24">
        <v>0.65362399999999998</v>
      </c>
      <c r="O296" s="24">
        <v>0.6868339</v>
      </c>
      <c r="P296" s="24">
        <v>0.75601890000000005</v>
      </c>
      <c r="Q296" s="24">
        <v>0.83697929999999998</v>
      </c>
      <c r="R296" s="24">
        <v>0.9695011</v>
      </c>
      <c r="S296" s="24">
        <v>1.0802050000000001</v>
      </c>
      <c r="T296" s="24">
        <v>1.1616820000000001</v>
      </c>
      <c r="U296" s="24">
        <v>1.23552</v>
      </c>
      <c r="V296" s="24">
        <v>1.3186850000000001</v>
      </c>
      <c r="W296" s="24">
        <v>1.429913</v>
      </c>
      <c r="X296" s="24">
        <v>1.5266169999999999</v>
      </c>
      <c r="Y296" s="24">
        <v>1.4971190000000001</v>
      </c>
      <c r="Z296" s="24">
        <v>1.475374</v>
      </c>
      <c r="AA296" s="24">
        <v>1.476523</v>
      </c>
      <c r="AB296" s="24">
        <v>1.395575</v>
      </c>
      <c r="AC296" s="24">
        <v>1.1892020000000001</v>
      </c>
      <c r="AD296" s="24">
        <v>0.95777369999999995</v>
      </c>
      <c r="AE296" s="24">
        <v>-9.0910000000000005E-2</v>
      </c>
      <c r="AF296" s="24">
        <v>-8.27658E-2</v>
      </c>
      <c r="AG296" s="24">
        <v>-5.9345799999999997E-2</v>
      </c>
      <c r="AH296" s="24">
        <v>-5.2710399999999998E-2</v>
      </c>
      <c r="AI296" s="24">
        <v>-3.6343500000000001E-2</v>
      </c>
      <c r="AJ296" s="24">
        <v>-2.0865700000000001E-2</v>
      </c>
      <c r="AK296" s="24">
        <v>4.5553E-3</v>
      </c>
      <c r="AL296" s="24">
        <v>-3.3940000000000001E-4</v>
      </c>
      <c r="AM296" s="24">
        <v>6.9027000000000003E-3</v>
      </c>
      <c r="AN296" s="24">
        <v>1.52677E-2</v>
      </c>
      <c r="AO296" s="24">
        <v>2.9191700000000001E-2</v>
      </c>
      <c r="AP296" s="24">
        <v>8.6149600000000007E-2</v>
      </c>
      <c r="AQ296" s="24">
        <v>9.7975900000000005E-2</v>
      </c>
      <c r="AR296" s="24">
        <v>0.1113816</v>
      </c>
      <c r="AS296" s="24">
        <v>0.1176857</v>
      </c>
      <c r="AT296" s="24">
        <v>0.1090404</v>
      </c>
      <c r="AU296" s="24">
        <v>0.13591610000000001</v>
      </c>
      <c r="AV296" s="24">
        <v>0.13705729999999999</v>
      </c>
      <c r="AW296" s="24">
        <v>1.8250800000000001E-2</v>
      </c>
      <c r="AX296" s="24">
        <v>9.6582999999999999E-3</v>
      </c>
      <c r="AY296" s="24">
        <v>-1.2742000000000001E-3</v>
      </c>
      <c r="AZ296" s="24">
        <v>-1.4934899999999999E-2</v>
      </c>
      <c r="BA296" s="24">
        <v>-3.0819699999999998E-2</v>
      </c>
      <c r="BB296" s="24">
        <v>-5.3855800000000002E-2</v>
      </c>
      <c r="BC296" s="24">
        <v>-7.6297199999999996E-2</v>
      </c>
      <c r="BD296" s="24">
        <v>-7.0088600000000001E-2</v>
      </c>
      <c r="BE296" s="24">
        <v>-4.86744E-2</v>
      </c>
      <c r="BF296" s="24">
        <v>-4.2653400000000001E-2</v>
      </c>
      <c r="BG296" s="24">
        <v>-2.7095600000000001E-2</v>
      </c>
      <c r="BH296" s="24">
        <v>-1.20065E-2</v>
      </c>
      <c r="BI296" s="24">
        <v>1.2626200000000001E-2</v>
      </c>
      <c r="BJ296" s="24">
        <v>8.0082999999999994E-3</v>
      </c>
      <c r="BK296" s="24">
        <v>1.62962E-2</v>
      </c>
      <c r="BL296" s="24">
        <v>2.55997E-2</v>
      </c>
      <c r="BM296" s="24">
        <v>4.0842799999999999E-2</v>
      </c>
      <c r="BN296" s="24">
        <v>9.9187800000000007E-2</v>
      </c>
      <c r="BO296" s="24">
        <v>0.1120732</v>
      </c>
      <c r="BP296" s="24">
        <v>0.1265355</v>
      </c>
      <c r="BQ296" s="24">
        <v>0.13322809999999999</v>
      </c>
      <c r="BR296" s="24">
        <v>0.12566479999999999</v>
      </c>
      <c r="BS296" s="24">
        <v>0.15288940000000001</v>
      </c>
      <c r="BT296" s="24">
        <v>0.15376529999999999</v>
      </c>
      <c r="BU296" s="24">
        <v>3.4994600000000001E-2</v>
      </c>
      <c r="BV296" s="24">
        <v>2.5855099999999999E-2</v>
      </c>
      <c r="BW296" s="24">
        <v>1.4756399999999999E-2</v>
      </c>
      <c r="BX296" s="24">
        <v>3.8680000000000002E-4</v>
      </c>
      <c r="BY296" s="24">
        <v>-1.68565E-2</v>
      </c>
      <c r="BZ296" s="24">
        <v>-4.1016900000000002E-2</v>
      </c>
      <c r="CA296" s="24">
        <v>-6.6176499999999999E-2</v>
      </c>
      <c r="CB296" s="24">
        <v>-6.1308399999999999E-2</v>
      </c>
      <c r="CC296" s="24">
        <v>-4.1283399999999998E-2</v>
      </c>
      <c r="CD296" s="24">
        <v>-3.5687900000000002E-2</v>
      </c>
      <c r="CE296" s="24">
        <v>-2.06906E-2</v>
      </c>
      <c r="CF296" s="24">
        <v>-5.8707000000000004E-3</v>
      </c>
      <c r="CG296" s="24">
        <v>1.8216199999999998E-2</v>
      </c>
      <c r="CH296" s="24">
        <v>1.3789900000000001E-2</v>
      </c>
      <c r="CI296" s="24">
        <v>2.2802099999999999E-2</v>
      </c>
      <c r="CJ296" s="24">
        <v>3.2755600000000003E-2</v>
      </c>
      <c r="CK296" s="24">
        <v>4.8912299999999999E-2</v>
      </c>
      <c r="CL296" s="24">
        <v>0.1082181</v>
      </c>
      <c r="CM296" s="24">
        <v>0.1218369</v>
      </c>
      <c r="CN296" s="24">
        <v>0.13703109999999999</v>
      </c>
      <c r="CO296" s="24">
        <v>0.1439928</v>
      </c>
      <c r="CP296" s="24">
        <v>0.13717879999999999</v>
      </c>
      <c r="CQ296" s="24">
        <v>0.16464509999999999</v>
      </c>
      <c r="CR296" s="24">
        <v>0.16533719999999999</v>
      </c>
      <c r="CS296" s="24">
        <v>4.6591300000000002E-2</v>
      </c>
      <c r="CT296" s="24">
        <v>3.7073000000000002E-2</v>
      </c>
      <c r="CU296" s="24">
        <v>2.5859099999999999E-2</v>
      </c>
      <c r="CV296" s="24">
        <v>1.09985E-2</v>
      </c>
      <c r="CW296" s="24">
        <v>-7.1856000000000003E-3</v>
      </c>
      <c r="CX296" s="24">
        <v>-3.2124800000000002E-2</v>
      </c>
      <c r="CY296" s="24">
        <v>-5.60557E-2</v>
      </c>
      <c r="CZ296" s="24">
        <v>-5.25283E-2</v>
      </c>
      <c r="DA296" s="24">
        <v>-3.3892499999999999E-2</v>
      </c>
      <c r="DB296" s="24">
        <v>-2.8722399999999999E-2</v>
      </c>
      <c r="DC296" s="24">
        <v>-1.4285600000000001E-2</v>
      </c>
      <c r="DD296" s="24">
        <v>2.6509999999999999E-4</v>
      </c>
      <c r="DE296" s="24">
        <v>2.38061E-2</v>
      </c>
      <c r="DF296" s="24">
        <v>1.9571499999999999E-2</v>
      </c>
      <c r="DG296" s="24">
        <v>2.9308000000000001E-2</v>
      </c>
      <c r="DH296" s="24">
        <v>3.99114E-2</v>
      </c>
      <c r="DI296" s="24">
        <v>5.6981799999999999E-2</v>
      </c>
      <c r="DJ296" s="24">
        <v>0.1172483</v>
      </c>
      <c r="DK296" s="24">
        <v>0.13160060000000001</v>
      </c>
      <c r="DL296" s="24">
        <v>0.14752660000000001</v>
      </c>
      <c r="DM296" s="24">
        <v>0.15475739999999999</v>
      </c>
      <c r="DN296" s="24">
        <v>0.14869280000000001</v>
      </c>
      <c r="DO296" s="24">
        <v>0.1764008</v>
      </c>
      <c r="DP296" s="24">
        <v>0.17690910000000001</v>
      </c>
      <c r="DQ296" s="24">
        <v>5.8187999999999997E-2</v>
      </c>
      <c r="DR296" s="24">
        <v>4.8290899999999998E-2</v>
      </c>
      <c r="DS296" s="24">
        <v>3.6961800000000003E-2</v>
      </c>
      <c r="DT296" s="24">
        <v>2.16102E-2</v>
      </c>
      <c r="DU296" s="24">
        <v>2.4853000000000002E-3</v>
      </c>
      <c r="DV296" s="24">
        <v>-2.3232599999999999E-2</v>
      </c>
      <c r="DW296" s="24">
        <v>-4.1443000000000001E-2</v>
      </c>
      <c r="DX296" s="24">
        <v>-3.98511E-2</v>
      </c>
      <c r="DY296" s="24">
        <v>-2.3221100000000001E-2</v>
      </c>
      <c r="DZ296" s="24">
        <v>-1.8665299999999999E-2</v>
      </c>
      <c r="EA296" s="24">
        <v>-5.0378000000000003E-3</v>
      </c>
      <c r="EB296" s="24">
        <v>9.1243000000000001E-3</v>
      </c>
      <c r="EC296" s="24">
        <v>3.1877099999999998E-2</v>
      </c>
      <c r="ED296" s="24">
        <v>2.7919200000000002E-2</v>
      </c>
      <c r="EE296" s="24">
        <v>3.8701399999999997E-2</v>
      </c>
      <c r="EF296" s="24">
        <v>5.0243400000000001E-2</v>
      </c>
      <c r="EG296" s="24">
        <v>6.8632799999999994E-2</v>
      </c>
      <c r="EH296" s="24">
        <v>0.1302866</v>
      </c>
      <c r="EI296" s="24">
        <v>0.14569789999999999</v>
      </c>
      <c r="EJ296" s="24">
        <v>0.16268060000000001</v>
      </c>
      <c r="EK296" s="24">
        <v>0.1702999</v>
      </c>
      <c r="EL296" s="24">
        <v>0.1653172</v>
      </c>
      <c r="EM296" s="24">
        <v>0.19337409999999999</v>
      </c>
      <c r="EN296" s="24">
        <v>0.19361709999999999</v>
      </c>
      <c r="EO296" s="24">
        <v>7.4931800000000007E-2</v>
      </c>
      <c r="EP296" s="24">
        <v>6.4487699999999995E-2</v>
      </c>
      <c r="EQ296" s="24">
        <v>5.2992400000000002E-2</v>
      </c>
      <c r="ER296" s="24">
        <v>3.6931899999999997E-2</v>
      </c>
      <c r="ES296" s="24">
        <v>1.6448500000000001E-2</v>
      </c>
      <c r="ET296" s="24">
        <v>-1.0393700000000001E-2</v>
      </c>
      <c r="EU296" s="24">
        <v>67.921459999999996</v>
      </c>
      <c r="EV296" s="24">
        <v>66.835480000000004</v>
      </c>
      <c r="EW296" s="24">
        <v>66.041979999999995</v>
      </c>
      <c r="EX296" s="24">
        <v>65.261340000000004</v>
      </c>
      <c r="EY296" s="24">
        <v>64.59648</v>
      </c>
      <c r="EZ296" s="24">
        <v>64.514560000000003</v>
      </c>
      <c r="FA296" s="24">
        <v>64.320920000000001</v>
      </c>
      <c r="FB296" s="24">
        <v>67.956670000000003</v>
      </c>
      <c r="FC296" s="24">
        <v>74.007450000000006</v>
      </c>
      <c r="FD296" s="24">
        <v>79.716999999999999</v>
      </c>
      <c r="FE296" s="24">
        <v>80.427890000000005</v>
      </c>
      <c r="FF296" s="24">
        <v>80.382530000000003</v>
      </c>
      <c r="FG296" s="24">
        <v>82.570760000000007</v>
      </c>
      <c r="FH296" s="24">
        <v>84.686520000000002</v>
      </c>
      <c r="FI296" s="24">
        <v>87.746780000000001</v>
      </c>
      <c r="FJ296" s="24">
        <v>88.261340000000004</v>
      </c>
      <c r="FK296" s="24">
        <v>88.821939999999998</v>
      </c>
      <c r="FL296" s="24">
        <v>87.302639999999997</v>
      </c>
      <c r="FM296" s="24">
        <v>85.682460000000006</v>
      </c>
      <c r="FN296" s="24">
        <v>83.347329999999999</v>
      </c>
      <c r="FO296" s="24">
        <v>79.076509999999999</v>
      </c>
      <c r="FP296" s="24">
        <v>74.962760000000003</v>
      </c>
      <c r="FQ296" s="24">
        <v>72.479349999999997</v>
      </c>
      <c r="FR296" s="24">
        <v>70.918750000000003</v>
      </c>
      <c r="FS296" s="24">
        <v>0.2442146</v>
      </c>
      <c r="FT296" s="24">
        <v>1.07055E-2</v>
      </c>
      <c r="FU296" s="24">
        <v>1.7784500000000002E-2</v>
      </c>
    </row>
    <row r="297" spans="1:177" x14ac:dyDescent="0.2">
      <c r="A297" s="14" t="s">
        <v>228</v>
      </c>
      <c r="B297" s="14" t="s">
        <v>199</v>
      </c>
      <c r="C297" s="14" t="s">
        <v>225</v>
      </c>
      <c r="D297" s="36" t="s">
        <v>254</v>
      </c>
      <c r="E297" s="25" t="s">
        <v>220</v>
      </c>
      <c r="F297" s="25">
        <v>2525</v>
      </c>
      <c r="G297" s="24">
        <v>0.6966734</v>
      </c>
      <c r="H297" s="24">
        <v>0.60282029999999998</v>
      </c>
      <c r="I297" s="24">
        <v>0.55559219999999998</v>
      </c>
      <c r="J297" s="24">
        <v>0.5297655</v>
      </c>
      <c r="K297" s="24">
        <v>0.50568460000000004</v>
      </c>
      <c r="L297" s="24">
        <v>0.51570930000000004</v>
      </c>
      <c r="M297" s="24">
        <v>0.5554597</v>
      </c>
      <c r="N297" s="24">
        <v>0.62394340000000004</v>
      </c>
      <c r="O297" s="24">
        <v>0.66523699999999997</v>
      </c>
      <c r="P297" s="24">
        <v>0.71354790000000001</v>
      </c>
      <c r="Q297" s="24">
        <v>0.77045799999999998</v>
      </c>
      <c r="R297" s="24">
        <v>0.86070100000000005</v>
      </c>
      <c r="S297" s="24">
        <v>0.89340109999999995</v>
      </c>
      <c r="T297" s="24">
        <v>0.93910709999999997</v>
      </c>
      <c r="U297" s="24">
        <v>0.96839589999999998</v>
      </c>
      <c r="V297" s="24">
        <v>1.033094</v>
      </c>
      <c r="W297" s="24">
        <v>1.1180300000000001</v>
      </c>
      <c r="X297" s="24">
        <v>1.2273179999999999</v>
      </c>
      <c r="Y297" s="24">
        <v>1.2461230000000001</v>
      </c>
      <c r="Z297" s="24">
        <v>1.254623</v>
      </c>
      <c r="AA297" s="24">
        <v>1.321796</v>
      </c>
      <c r="AB297" s="24">
        <v>1.298143</v>
      </c>
      <c r="AC297" s="24">
        <v>1.1226780000000001</v>
      </c>
      <c r="AD297" s="24">
        <v>0.91880689999999998</v>
      </c>
      <c r="AE297" s="24">
        <v>-0.1051221</v>
      </c>
      <c r="AF297" s="24">
        <v>-0.1030687</v>
      </c>
      <c r="AG297" s="24">
        <v>-8.0917199999999995E-2</v>
      </c>
      <c r="AH297" s="24">
        <v>-6.3617000000000007E-2</v>
      </c>
      <c r="AI297" s="24">
        <v>-4.4979199999999997E-2</v>
      </c>
      <c r="AJ297" s="24">
        <v>-3.1305899999999998E-2</v>
      </c>
      <c r="AK297" s="24">
        <v>-1.4951300000000001E-2</v>
      </c>
      <c r="AL297" s="24">
        <v>2.6009999999999998E-4</v>
      </c>
      <c r="AM297" s="24">
        <v>6.4425999999999997E-3</v>
      </c>
      <c r="AN297" s="24">
        <v>-1.7968999999999999E-3</v>
      </c>
      <c r="AO297" s="24">
        <v>1.8309200000000001E-2</v>
      </c>
      <c r="AP297" s="24">
        <v>5.75501E-2</v>
      </c>
      <c r="AQ297" s="24">
        <v>5.3715199999999998E-2</v>
      </c>
      <c r="AR297" s="24">
        <v>6.6529099999999994E-2</v>
      </c>
      <c r="AS297" s="24">
        <v>5.9499400000000001E-2</v>
      </c>
      <c r="AT297" s="24">
        <v>7.3440400000000003E-2</v>
      </c>
      <c r="AU297" s="24">
        <v>9.0027700000000002E-2</v>
      </c>
      <c r="AV297" s="24">
        <v>0.1132835</v>
      </c>
      <c r="AW297" s="24">
        <v>3.2115400000000002E-2</v>
      </c>
      <c r="AX297" s="24">
        <v>2.232E-2</v>
      </c>
      <c r="AY297" s="24">
        <v>2.8652999999999999E-3</v>
      </c>
      <c r="AZ297" s="24">
        <v>3.0476000000000001E-3</v>
      </c>
      <c r="BA297" s="24">
        <v>-2.7166900000000001E-2</v>
      </c>
      <c r="BB297" s="24">
        <v>-5.2579599999999997E-2</v>
      </c>
      <c r="BC297" s="24">
        <v>-8.7056099999999997E-2</v>
      </c>
      <c r="BD297" s="24">
        <v>-8.63149E-2</v>
      </c>
      <c r="BE297" s="24">
        <v>-6.6557599999999995E-2</v>
      </c>
      <c r="BF297" s="24">
        <v>-5.0260300000000001E-2</v>
      </c>
      <c r="BG297" s="24">
        <v>-3.3327099999999998E-2</v>
      </c>
      <c r="BH297" s="24">
        <v>-2.0937799999999999E-2</v>
      </c>
      <c r="BI297" s="24">
        <v>-5.6429000000000002E-3</v>
      </c>
      <c r="BJ297" s="24">
        <v>1.0185899999999999E-2</v>
      </c>
      <c r="BK297" s="24">
        <v>1.80009E-2</v>
      </c>
      <c r="BL297" s="24">
        <v>1.1250599999999999E-2</v>
      </c>
      <c r="BM297" s="24">
        <v>3.2259799999999998E-2</v>
      </c>
      <c r="BN297" s="24">
        <v>7.2645500000000002E-2</v>
      </c>
      <c r="BO297" s="24">
        <v>6.9961700000000002E-2</v>
      </c>
      <c r="BP297" s="24">
        <v>8.3449899999999994E-2</v>
      </c>
      <c r="BQ297" s="24">
        <v>7.6944799999999994E-2</v>
      </c>
      <c r="BR297" s="24">
        <v>9.2411599999999997E-2</v>
      </c>
      <c r="BS297" s="24">
        <v>0.1095699</v>
      </c>
      <c r="BT297" s="24">
        <v>0.13256390000000001</v>
      </c>
      <c r="BU297" s="24">
        <v>5.0986299999999998E-2</v>
      </c>
      <c r="BV297" s="24">
        <v>4.1154099999999999E-2</v>
      </c>
      <c r="BW297" s="24">
        <v>2.2413200000000001E-2</v>
      </c>
      <c r="BX297" s="24">
        <v>2.2347800000000001E-2</v>
      </c>
      <c r="BY297" s="24">
        <v>-9.6395000000000005E-3</v>
      </c>
      <c r="BZ297" s="24">
        <v>-3.6162699999999999E-2</v>
      </c>
      <c r="CA297" s="24">
        <v>-7.4543600000000002E-2</v>
      </c>
      <c r="CB297" s="24">
        <v>-7.4711299999999994E-2</v>
      </c>
      <c r="CC297" s="24">
        <v>-5.6612099999999999E-2</v>
      </c>
      <c r="CD297" s="24">
        <v>-4.1009400000000001E-2</v>
      </c>
      <c r="CE297" s="24">
        <v>-2.5256899999999999E-2</v>
      </c>
      <c r="CF297" s="24">
        <v>-1.37568E-2</v>
      </c>
      <c r="CG297" s="24">
        <v>8.0409999999999998E-4</v>
      </c>
      <c r="CH297" s="24">
        <v>1.7060499999999999E-2</v>
      </c>
      <c r="CI297" s="24">
        <v>2.60062E-2</v>
      </c>
      <c r="CJ297" s="24">
        <v>2.0287300000000001E-2</v>
      </c>
      <c r="CK297" s="24">
        <v>4.1921899999999998E-2</v>
      </c>
      <c r="CL297" s="24">
        <v>8.3100599999999997E-2</v>
      </c>
      <c r="CM297" s="24">
        <v>8.1213999999999995E-2</v>
      </c>
      <c r="CN297" s="24">
        <v>9.5169100000000006E-2</v>
      </c>
      <c r="CO297" s="24">
        <v>8.9027400000000007E-2</v>
      </c>
      <c r="CP297" s="24">
        <v>0.10555100000000001</v>
      </c>
      <c r="CQ297" s="24">
        <v>0.1231047</v>
      </c>
      <c r="CR297" s="24">
        <v>0.1459174</v>
      </c>
      <c r="CS297" s="24">
        <v>6.4056199999999994E-2</v>
      </c>
      <c r="CT297" s="24">
        <v>5.4198499999999997E-2</v>
      </c>
      <c r="CU297" s="24">
        <v>3.5951999999999998E-2</v>
      </c>
      <c r="CV297" s="24">
        <v>3.57151E-2</v>
      </c>
      <c r="CW297" s="24">
        <v>2.4999000000000002E-3</v>
      </c>
      <c r="CX297" s="24">
        <v>-2.4792399999999999E-2</v>
      </c>
      <c r="CY297" s="24">
        <v>-6.2031099999999999E-2</v>
      </c>
      <c r="CZ297" s="24">
        <v>-6.31076E-2</v>
      </c>
      <c r="DA297" s="24">
        <v>-4.6666699999999998E-2</v>
      </c>
      <c r="DB297" s="24">
        <v>-3.1758599999999998E-2</v>
      </c>
      <c r="DC297" s="24">
        <v>-1.7186699999999999E-2</v>
      </c>
      <c r="DD297" s="24">
        <v>-6.5759E-3</v>
      </c>
      <c r="DE297" s="24">
        <v>7.2510999999999999E-3</v>
      </c>
      <c r="DF297" s="24">
        <v>2.3935100000000001E-2</v>
      </c>
      <c r="DG297" s="24">
        <v>3.40115E-2</v>
      </c>
      <c r="DH297" s="24">
        <v>2.93239E-2</v>
      </c>
      <c r="DI297" s="24">
        <v>5.1583999999999998E-2</v>
      </c>
      <c r="DJ297" s="24">
        <v>9.3555600000000003E-2</v>
      </c>
      <c r="DK297" s="24">
        <v>9.2466300000000001E-2</v>
      </c>
      <c r="DL297" s="24">
        <v>0.10688839999999999</v>
      </c>
      <c r="DM297" s="24">
        <v>0.10111000000000001</v>
      </c>
      <c r="DN297" s="24">
        <v>0.1186904</v>
      </c>
      <c r="DO297" s="24">
        <v>0.1366395</v>
      </c>
      <c r="DP297" s="24">
        <v>0.159271</v>
      </c>
      <c r="DQ297" s="24">
        <v>7.7126E-2</v>
      </c>
      <c r="DR297" s="24">
        <v>6.7242999999999997E-2</v>
      </c>
      <c r="DS297" s="24">
        <v>4.9490800000000001E-2</v>
      </c>
      <c r="DT297" s="24">
        <v>4.9082399999999998E-2</v>
      </c>
      <c r="DU297" s="24">
        <v>1.46394E-2</v>
      </c>
      <c r="DV297" s="24">
        <v>-1.3422099999999999E-2</v>
      </c>
      <c r="DW297" s="24">
        <v>-4.39651E-2</v>
      </c>
      <c r="DX297" s="24">
        <v>-4.6353900000000003E-2</v>
      </c>
      <c r="DY297" s="24">
        <v>-3.2307000000000002E-2</v>
      </c>
      <c r="DZ297" s="24">
        <v>-1.8401799999999999E-2</v>
      </c>
      <c r="EA297" s="24">
        <v>-5.5345999999999998E-3</v>
      </c>
      <c r="EB297" s="24">
        <v>3.7923000000000002E-3</v>
      </c>
      <c r="EC297" s="24">
        <v>1.6559500000000001E-2</v>
      </c>
      <c r="ED297" s="24">
        <v>3.3860899999999999E-2</v>
      </c>
      <c r="EE297" s="24">
        <v>4.5569900000000003E-2</v>
      </c>
      <c r="EF297" s="24">
        <v>4.2371499999999999E-2</v>
      </c>
      <c r="EG297" s="24">
        <v>6.5534499999999996E-2</v>
      </c>
      <c r="EH297" s="24">
        <v>0.108651</v>
      </c>
      <c r="EI297" s="24">
        <v>0.1087128</v>
      </c>
      <c r="EJ297" s="24">
        <v>0.12380910000000001</v>
      </c>
      <c r="EK297" s="24">
        <v>0.11855540000000001</v>
      </c>
      <c r="EL297" s="24">
        <v>0.1376616</v>
      </c>
      <c r="EM297" s="24">
        <v>0.1561816</v>
      </c>
      <c r="EN297" s="24">
        <v>0.1785514</v>
      </c>
      <c r="EO297" s="24">
        <v>9.5996899999999996E-2</v>
      </c>
      <c r="EP297" s="24">
        <v>8.6077000000000001E-2</v>
      </c>
      <c r="EQ297" s="24">
        <v>6.9038699999999995E-2</v>
      </c>
      <c r="ER297" s="24">
        <v>6.8382600000000002E-2</v>
      </c>
      <c r="ES297" s="24">
        <v>3.2166800000000002E-2</v>
      </c>
      <c r="ET297" s="24">
        <v>2.9949E-3</v>
      </c>
      <c r="EU297" s="24">
        <v>67.318020000000004</v>
      </c>
      <c r="EV297" s="24">
        <v>66.181399999999996</v>
      </c>
      <c r="EW297" s="24">
        <v>65.977040000000002</v>
      </c>
      <c r="EX297" s="24">
        <v>65.17107</v>
      </c>
      <c r="EY297" s="24">
        <v>64.841560000000001</v>
      </c>
      <c r="EZ297" s="24">
        <v>64.818600000000004</v>
      </c>
      <c r="FA297" s="24">
        <v>64.638339999999999</v>
      </c>
      <c r="FB297" s="24">
        <v>67.792190000000005</v>
      </c>
      <c r="FC297" s="24">
        <v>73.452349999999996</v>
      </c>
      <c r="FD297" s="24">
        <v>78.260620000000003</v>
      </c>
      <c r="FE297" s="24">
        <v>77.157290000000003</v>
      </c>
      <c r="FF297" s="24">
        <v>76.628010000000003</v>
      </c>
      <c r="FG297" s="24">
        <v>79.059700000000007</v>
      </c>
      <c r="FH297" s="24">
        <v>81.152690000000007</v>
      </c>
      <c r="FI297" s="24">
        <v>84.923079999999999</v>
      </c>
      <c r="FJ297" s="24">
        <v>85.313429999999997</v>
      </c>
      <c r="FK297" s="24">
        <v>85.932259999999999</v>
      </c>
      <c r="FL297" s="24">
        <v>84.761189999999999</v>
      </c>
      <c r="FM297" s="24">
        <v>83.334100000000007</v>
      </c>
      <c r="FN297" s="24">
        <v>81.587829999999997</v>
      </c>
      <c r="FO297" s="24">
        <v>77.557980000000001</v>
      </c>
      <c r="FP297" s="24">
        <v>73.850750000000005</v>
      </c>
      <c r="FQ297" s="24">
        <v>71.913889999999995</v>
      </c>
      <c r="FR297" s="24">
        <v>70.396100000000004</v>
      </c>
      <c r="FS297" s="24">
        <v>0.2824932</v>
      </c>
      <c r="FT297" s="24">
        <v>1.2539099999999999E-2</v>
      </c>
      <c r="FU297" s="24">
        <v>2.0265200000000001E-2</v>
      </c>
    </row>
    <row r="298" spans="1:177" x14ac:dyDescent="0.2">
      <c r="A298" s="14" t="s">
        <v>228</v>
      </c>
      <c r="B298" s="14" t="s">
        <v>199</v>
      </c>
      <c r="C298" s="14" t="s">
        <v>225</v>
      </c>
      <c r="D298" s="36" t="s">
        <v>254</v>
      </c>
      <c r="E298" s="25" t="s">
        <v>221</v>
      </c>
      <c r="F298" s="25">
        <v>1798</v>
      </c>
      <c r="G298" s="24">
        <v>0.87538009999999999</v>
      </c>
      <c r="H298" s="24">
        <v>0.77537719999999999</v>
      </c>
      <c r="I298" s="24">
        <v>0.66195939999999998</v>
      </c>
      <c r="J298" s="24">
        <v>0.60800319999999997</v>
      </c>
      <c r="K298" s="24">
        <v>0.60541400000000001</v>
      </c>
      <c r="L298" s="24">
        <v>0.63560819999999996</v>
      </c>
      <c r="M298" s="24">
        <v>0.67616750000000003</v>
      </c>
      <c r="N298" s="24">
        <v>0.69347599999999998</v>
      </c>
      <c r="O298" s="24">
        <v>0.71090489999999995</v>
      </c>
      <c r="P298" s="24">
        <v>0.80270909999999995</v>
      </c>
      <c r="Q298" s="24">
        <v>0.91020630000000002</v>
      </c>
      <c r="R298" s="24">
        <v>1.0738179999999999</v>
      </c>
      <c r="S298" s="24">
        <v>1.287946</v>
      </c>
      <c r="T298" s="24">
        <v>1.4086609999999999</v>
      </c>
      <c r="U298" s="24">
        <v>1.550878</v>
      </c>
      <c r="V298" s="24">
        <v>1.6628369999999999</v>
      </c>
      <c r="W298" s="24">
        <v>1.8045389999999999</v>
      </c>
      <c r="X298" s="24">
        <v>1.8935580000000001</v>
      </c>
      <c r="Y298" s="24">
        <v>1.8380620000000001</v>
      </c>
      <c r="Z298" s="24">
        <v>1.781104</v>
      </c>
      <c r="AA298" s="24">
        <v>1.6903300000000001</v>
      </c>
      <c r="AB298" s="24">
        <v>1.5287729999999999</v>
      </c>
      <c r="AC298" s="24">
        <v>1.2837799999999999</v>
      </c>
      <c r="AD298" s="24">
        <v>1.021263</v>
      </c>
      <c r="AE298" s="24">
        <v>-7.5899099999999997E-2</v>
      </c>
      <c r="AF298" s="24">
        <v>-6.2662899999999994E-2</v>
      </c>
      <c r="AG298" s="24">
        <v>-3.8423899999999997E-2</v>
      </c>
      <c r="AH298" s="24">
        <v>-4.6779800000000003E-2</v>
      </c>
      <c r="AI298" s="24">
        <v>-3.7141800000000003E-2</v>
      </c>
      <c r="AJ298" s="24">
        <v>-2.1539699999999998E-2</v>
      </c>
      <c r="AK298" s="24">
        <v>1.52698E-2</v>
      </c>
      <c r="AL298" s="24">
        <v>-1.8179899999999999E-2</v>
      </c>
      <c r="AM298" s="24">
        <v>-1.53428E-2</v>
      </c>
      <c r="AN298" s="24">
        <v>8.0630000000000007E-3</v>
      </c>
      <c r="AO298" s="24">
        <v>2.8024E-3</v>
      </c>
      <c r="AP298" s="24">
        <v>5.3314800000000002E-2</v>
      </c>
      <c r="AQ298" s="24">
        <v>7.7155899999999999E-2</v>
      </c>
      <c r="AR298" s="24">
        <v>7.7526999999999999E-2</v>
      </c>
      <c r="AS298" s="24">
        <v>0.1066295</v>
      </c>
      <c r="AT298" s="24">
        <v>6.5956100000000004E-2</v>
      </c>
      <c r="AU298" s="24">
        <v>9.9648100000000003E-2</v>
      </c>
      <c r="AV298" s="24">
        <v>7.9912800000000006E-2</v>
      </c>
      <c r="AW298" s="24">
        <v>-4.9534399999999999E-2</v>
      </c>
      <c r="AX298" s="24">
        <v>-4.7465899999999998E-2</v>
      </c>
      <c r="AY298" s="24">
        <v>-4.3168900000000003E-2</v>
      </c>
      <c r="AZ298" s="24">
        <v>-7.3677699999999999E-2</v>
      </c>
      <c r="BA298" s="24">
        <v>-6.0663300000000003E-2</v>
      </c>
      <c r="BB298" s="24">
        <v>-6.9779800000000003E-2</v>
      </c>
      <c r="BC298" s="24">
        <v>-5.15988E-2</v>
      </c>
      <c r="BD298" s="24">
        <v>-4.3278999999999998E-2</v>
      </c>
      <c r="BE298" s="24">
        <v>-2.25547E-2</v>
      </c>
      <c r="BF298" s="24">
        <v>-3.1494300000000003E-2</v>
      </c>
      <c r="BG298" s="24">
        <v>-2.20267E-2</v>
      </c>
      <c r="BH298" s="24">
        <v>-5.9197E-3</v>
      </c>
      <c r="BI298" s="24">
        <v>2.9673399999999999E-2</v>
      </c>
      <c r="BJ298" s="24">
        <v>-3.728E-3</v>
      </c>
      <c r="BK298" s="24">
        <v>3.547E-4</v>
      </c>
      <c r="BL298" s="24">
        <v>2.4759199999999999E-2</v>
      </c>
      <c r="BM298" s="24">
        <v>2.2756100000000001E-2</v>
      </c>
      <c r="BN298" s="24">
        <v>7.6323199999999994E-2</v>
      </c>
      <c r="BO298" s="24">
        <v>0.102157</v>
      </c>
      <c r="BP298" s="24">
        <v>0.105144</v>
      </c>
      <c r="BQ298" s="24">
        <v>0.13486329999999999</v>
      </c>
      <c r="BR298" s="24">
        <v>9.5705999999999999E-2</v>
      </c>
      <c r="BS298" s="24">
        <v>0.1298164</v>
      </c>
      <c r="BT298" s="24">
        <v>0.1095106</v>
      </c>
      <c r="BU298" s="24">
        <v>-1.9279000000000001E-2</v>
      </c>
      <c r="BV298" s="24">
        <v>-1.8887500000000002E-2</v>
      </c>
      <c r="BW298" s="24">
        <v>-1.6026800000000001E-2</v>
      </c>
      <c r="BX298" s="24">
        <v>-4.8680599999999997E-2</v>
      </c>
      <c r="BY298" s="24">
        <v>-3.7905800000000003E-2</v>
      </c>
      <c r="BZ298" s="24">
        <v>-4.9338699999999999E-2</v>
      </c>
      <c r="CA298" s="24">
        <v>-3.4768399999999998E-2</v>
      </c>
      <c r="CB298" s="24">
        <v>-2.98538E-2</v>
      </c>
      <c r="CC298" s="24">
        <v>-1.15637E-2</v>
      </c>
      <c r="CD298" s="24">
        <v>-2.0907700000000001E-2</v>
      </c>
      <c r="CE298" s="24">
        <v>-1.1557899999999999E-2</v>
      </c>
      <c r="CF298" s="24">
        <v>4.8986000000000003E-3</v>
      </c>
      <c r="CG298" s="24">
        <v>3.9649400000000001E-2</v>
      </c>
      <c r="CH298" s="24">
        <v>6.2813000000000001E-3</v>
      </c>
      <c r="CI298" s="24">
        <v>1.1226699999999999E-2</v>
      </c>
      <c r="CJ298" s="24">
        <v>3.6323000000000001E-2</v>
      </c>
      <c r="CK298" s="24">
        <v>3.6575900000000001E-2</v>
      </c>
      <c r="CL298" s="24">
        <v>9.2258699999999999E-2</v>
      </c>
      <c r="CM298" s="24">
        <v>0.1194726</v>
      </c>
      <c r="CN298" s="24">
        <v>0.12427149999999999</v>
      </c>
      <c r="CO298" s="24">
        <v>0.154418</v>
      </c>
      <c r="CP298" s="24">
        <v>0.1163106</v>
      </c>
      <c r="CQ298" s="24">
        <v>0.15071080000000001</v>
      </c>
      <c r="CR298" s="24">
        <v>0.13000999999999999</v>
      </c>
      <c r="CS298" s="24">
        <v>1.6758000000000001E-3</v>
      </c>
      <c r="CT298" s="24">
        <v>9.0589999999999996E-4</v>
      </c>
      <c r="CU298" s="24">
        <v>2.7717000000000002E-3</v>
      </c>
      <c r="CV298" s="24">
        <v>-3.1367699999999998E-2</v>
      </c>
      <c r="CW298" s="24">
        <v>-2.2144E-2</v>
      </c>
      <c r="CX298" s="24">
        <v>-3.5181200000000003E-2</v>
      </c>
      <c r="CY298" s="24">
        <v>-1.7937999999999999E-2</v>
      </c>
      <c r="CZ298" s="24">
        <v>-1.6428600000000002E-2</v>
      </c>
      <c r="DA298" s="24">
        <v>-5.7269999999999999E-4</v>
      </c>
      <c r="DB298" s="24">
        <v>-1.03211E-2</v>
      </c>
      <c r="DC298" s="24">
        <v>-1.0892E-3</v>
      </c>
      <c r="DD298" s="24">
        <v>1.5716899999999999E-2</v>
      </c>
      <c r="DE298" s="24">
        <v>4.9625299999999997E-2</v>
      </c>
      <c r="DF298" s="24">
        <v>1.6290599999999999E-2</v>
      </c>
      <c r="DG298" s="24">
        <v>2.2098599999999999E-2</v>
      </c>
      <c r="DH298" s="24">
        <v>4.7886699999999997E-2</v>
      </c>
      <c r="DI298" s="24">
        <v>5.0395700000000002E-2</v>
      </c>
      <c r="DJ298" s="24">
        <v>0.1081942</v>
      </c>
      <c r="DK298" s="24">
        <v>0.1367883</v>
      </c>
      <c r="DL298" s="24">
        <v>0.143399</v>
      </c>
      <c r="DM298" s="24">
        <v>0.17397270000000001</v>
      </c>
      <c r="DN298" s="24">
        <v>0.13691519999999999</v>
      </c>
      <c r="DO298" s="24">
        <v>0.17160529999999999</v>
      </c>
      <c r="DP298" s="24">
        <v>0.15050939999999999</v>
      </c>
      <c r="DQ298" s="24">
        <v>2.26307E-2</v>
      </c>
      <c r="DR298" s="24">
        <v>2.0699200000000001E-2</v>
      </c>
      <c r="DS298" s="24">
        <v>2.1570300000000001E-2</v>
      </c>
      <c r="DT298" s="24">
        <v>-1.40547E-2</v>
      </c>
      <c r="DU298" s="24">
        <v>-6.3822000000000002E-3</v>
      </c>
      <c r="DV298" s="24">
        <v>-2.1023699999999999E-2</v>
      </c>
      <c r="DW298" s="24">
        <v>6.3623000000000004E-3</v>
      </c>
      <c r="DX298" s="24">
        <v>2.9551999999999998E-3</v>
      </c>
      <c r="DY298" s="24">
        <v>1.5296499999999999E-2</v>
      </c>
      <c r="DZ298" s="24">
        <v>4.9643999999999999E-3</v>
      </c>
      <c r="EA298" s="24">
        <v>1.4026E-2</v>
      </c>
      <c r="EB298" s="24">
        <v>3.1336900000000001E-2</v>
      </c>
      <c r="EC298" s="24">
        <v>6.40289E-2</v>
      </c>
      <c r="ED298" s="24">
        <v>3.0742499999999999E-2</v>
      </c>
      <c r="EE298" s="24">
        <v>3.7796099999999999E-2</v>
      </c>
      <c r="EF298" s="24">
        <v>6.4582899999999999E-2</v>
      </c>
      <c r="EG298" s="24">
        <v>7.0349400000000006E-2</v>
      </c>
      <c r="EH298" s="24">
        <v>0.1312026</v>
      </c>
      <c r="EI298" s="24">
        <v>0.1617894</v>
      </c>
      <c r="EJ298" s="24">
        <v>0.171016</v>
      </c>
      <c r="EK298" s="24">
        <v>0.20220650000000001</v>
      </c>
      <c r="EL298" s="24">
        <v>0.16666510000000001</v>
      </c>
      <c r="EM298" s="24">
        <v>0.20177349999999999</v>
      </c>
      <c r="EN298" s="24">
        <v>0.1801073</v>
      </c>
      <c r="EO298" s="24">
        <v>5.2886099999999998E-2</v>
      </c>
      <c r="EP298" s="24">
        <v>4.9277700000000001E-2</v>
      </c>
      <c r="EQ298" s="24">
        <v>4.8712400000000003E-2</v>
      </c>
      <c r="ER298" s="24">
        <v>1.09424E-2</v>
      </c>
      <c r="ES298" s="24">
        <v>1.6375399999999998E-2</v>
      </c>
      <c r="ET298" s="24">
        <v>-5.8250000000000001E-4</v>
      </c>
      <c r="EU298" s="24">
        <v>68.788780000000003</v>
      </c>
      <c r="EV298" s="24">
        <v>67.775580000000005</v>
      </c>
      <c r="EW298" s="24">
        <v>66.135310000000004</v>
      </c>
      <c r="EX298" s="24">
        <v>65.391090000000005</v>
      </c>
      <c r="EY298" s="24">
        <v>64.244219999999999</v>
      </c>
      <c r="EZ298" s="24">
        <v>64.077560000000005</v>
      </c>
      <c r="FA298" s="24">
        <v>63.864690000000003</v>
      </c>
      <c r="FB298" s="24">
        <v>68.193070000000006</v>
      </c>
      <c r="FC298" s="24">
        <v>74.805279999999996</v>
      </c>
      <c r="FD298" s="24">
        <v>81.810230000000004</v>
      </c>
      <c r="FE298" s="24">
        <v>85.128720000000001</v>
      </c>
      <c r="FF298" s="24">
        <v>85.778880000000001</v>
      </c>
      <c r="FG298" s="24">
        <v>87.617159999999998</v>
      </c>
      <c r="FH298" s="24">
        <v>89.765680000000003</v>
      </c>
      <c r="FI298" s="24">
        <v>91.805279999999996</v>
      </c>
      <c r="FJ298" s="24">
        <v>92.498350000000002</v>
      </c>
      <c r="FK298" s="24">
        <v>92.975250000000003</v>
      </c>
      <c r="FL298" s="24">
        <v>90.955439999999996</v>
      </c>
      <c r="FM298" s="24">
        <v>89.057749999999999</v>
      </c>
      <c r="FN298" s="24">
        <v>85.876239999999996</v>
      </c>
      <c r="FO298" s="24">
        <v>81.259079999999997</v>
      </c>
      <c r="FP298" s="24">
        <v>76.561059999999998</v>
      </c>
      <c r="FQ298" s="24">
        <v>73.292079999999999</v>
      </c>
      <c r="FR298" s="24">
        <v>71.669970000000006</v>
      </c>
      <c r="FS298" s="24">
        <v>0.43147239999999998</v>
      </c>
      <c r="FT298" s="24">
        <v>1.8677699999999998E-2</v>
      </c>
      <c r="FU298" s="24">
        <v>3.1854E-2</v>
      </c>
    </row>
    <row r="299" spans="1:177" x14ac:dyDescent="0.2">
      <c r="A299" s="14" t="s">
        <v>228</v>
      </c>
      <c r="B299" s="14" t="s">
        <v>199</v>
      </c>
      <c r="C299" s="14" t="s">
        <v>225</v>
      </c>
      <c r="D299" s="36" t="s">
        <v>255</v>
      </c>
      <c r="E299" s="25" t="s">
        <v>219</v>
      </c>
      <c r="F299" s="25">
        <v>3743</v>
      </c>
      <c r="G299" s="24">
        <v>0.5961516</v>
      </c>
      <c r="H299" s="24">
        <v>0.54552610000000001</v>
      </c>
      <c r="I299" s="24">
        <v>0.52510540000000006</v>
      </c>
      <c r="J299" s="24">
        <v>0.51818690000000001</v>
      </c>
      <c r="K299" s="24">
        <v>0.5493323</v>
      </c>
      <c r="L299" s="24">
        <v>0.62246760000000001</v>
      </c>
      <c r="M299" s="24">
        <v>0.74681019999999998</v>
      </c>
      <c r="N299" s="24">
        <v>0.75694819999999996</v>
      </c>
      <c r="O299" s="24">
        <v>0.68693850000000001</v>
      </c>
      <c r="P299" s="24">
        <v>0.65249939999999995</v>
      </c>
      <c r="Q299" s="24">
        <v>0.61174090000000003</v>
      </c>
      <c r="R299" s="24">
        <v>0.62376370000000003</v>
      </c>
      <c r="S299" s="24">
        <v>0.61316809999999999</v>
      </c>
      <c r="T299" s="24">
        <v>0.60136529999999999</v>
      </c>
      <c r="U299" s="24">
        <v>0.5738588</v>
      </c>
      <c r="V299" s="24">
        <v>0.59108989999999995</v>
      </c>
      <c r="W299" s="24">
        <v>0.65715400000000002</v>
      </c>
      <c r="X299" s="24">
        <v>0.78861049999999999</v>
      </c>
      <c r="Y299" s="24">
        <v>0.99322679999999997</v>
      </c>
      <c r="Z299" s="24">
        <v>1.056548</v>
      </c>
      <c r="AA299" s="24">
        <v>1.0522990000000001</v>
      </c>
      <c r="AB299" s="24">
        <v>0.95621789999999995</v>
      </c>
      <c r="AC299" s="24">
        <v>0.84238599999999997</v>
      </c>
      <c r="AD299" s="24">
        <v>0.71917750000000003</v>
      </c>
      <c r="AE299" s="24">
        <v>-3.7268900000000001E-2</v>
      </c>
      <c r="AF299" s="24">
        <v>-3.6946E-2</v>
      </c>
      <c r="AG299" s="24">
        <v>-2.9810900000000001E-2</v>
      </c>
      <c r="AH299" s="24">
        <v>-3.4019599999999997E-2</v>
      </c>
      <c r="AI299" s="24">
        <v>-2.5147900000000001E-2</v>
      </c>
      <c r="AJ299" s="24">
        <v>-2.6197399999999999E-2</v>
      </c>
      <c r="AK299" s="24">
        <v>-5.5988000000000001E-3</v>
      </c>
      <c r="AL299" s="24">
        <v>7.4552000000000004E-3</v>
      </c>
      <c r="AM299" s="24">
        <v>2.0917999999999999E-2</v>
      </c>
      <c r="AN299" s="24">
        <v>3.1120999999999999E-2</v>
      </c>
      <c r="AO299" s="24">
        <v>1.50165E-2</v>
      </c>
      <c r="AP299" s="24">
        <v>3.8910399999999998E-2</v>
      </c>
      <c r="AQ299" s="24">
        <v>2.12719E-2</v>
      </c>
      <c r="AR299" s="24">
        <v>3.1760099999999999E-2</v>
      </c>
      <c r="AS299" s="24">
        <v>1.78455E-2</v>
      </c>
      <c r="AT299" s="24">
        <v>1.7334100000000002E-2</v>
      </c>
      <c r="AU299" s="24">
        <v>2.0202100000000001E-2</v>
      </c>
      <c r="AV299" s="24">
        <v>1.4734499999999999E-2</v>
      </c>
      <c r="AW299" s="24">
        <v>-5.0790000000000004E-4</v>
      </c>
      <c r="AX299" s="24">
        <v>1.3299E-3</v>
      </c>
      <c r="AY299" s="24">
        <v>1.37092E-2</v>
      </c>
      <c r="AZ299" s="24">
        <v>-6.4651999999999999E-3</v>
      </c>
      <c r="BA299" s="24">
        <v>-1.53972E-2</v>
      </c>
      <c r="BB299" s="24">
        <v>-2.7333799999999998E-2</v>
      </c>
      <c r="BC299" s="24">
        <v>-2.6643900000000002E-2</v>
      </c>
      <c r="BD299" s="24">
        <v>-2.6548100000000002E-2</v>
      </c>
      <c r="BE299" s="24">
        <v>-2.0050100000000001E-2</v>
      </c>
      <c r="BF299" s="24">
        <v>-2.4230100000000001E-2</v>
      </c>
      <c r="BG299" s="24">
        <v>-1.60812E-2</v>
      </c>
      <c r="BH299" s="24">
        <v>-1.70662E-2</v>
      </c>
      <c r="BI299" s="24">
        <v>3.431E-3</v>
      </c>
      <c r="BJ299" s="24">
        <v>1.65725E-2</v>
      </c>
      <c r="BK299" s="24">
        <v>3.0303500000000001E-2</v>
      </c>
      <c r="BL299" s="24">
        <v>4.0711499999999998E-2</v>
      </c>
      <c r="BM299" s="24">
        <v>2.4895299999999999E-2</v>
      </c>
      <c r="BN299" s="24">
        <v>4.92123E-2</v>
      </c>
      <c r="BO299" s="24">
        <v>3.1529500000000002E-2</v>
      </c>
      <c r="BP299" s="24">
        <v>4.20122E-2</v>
      </c>
      <c r="BQ299" s="24">
        <v>2.8654300000000001E-2</v>
      </c>
      <c r="BR299" s="24">
        <v>2.8219500000000002E-2</v>
      </c>
      <c r="BS299" s="24">
        <v>3.14988E-2</v>
      </c>
      <c r="BT299" s="24">
        <v>2.6093000000000002E-2</v>
      </c>
      <c r="BU299" s="24">
        <v>1.14787E-2</v>
      </c>
      <c r="BV299" s="24">
        <v>1.35262E-2</v>
      </c>
      <c r="BW299" s="24">
        <v>2.5575799999999999E-2</v>
      </c>
      <c r="BX299" s="24">
        <v>4.7388999999999999E-3</v>
      </c>
      <c r="BY299" s="24">
        <v>-4.8606999999999999E-3</v>
      </c>
      <c r="BZ299" s="24">
        <v>-1.70972E-2</v>
      </c>
      <c r="CA299" s="24">
        <v>-1.9285E-2</v>
      </c>
      <c r="CB299" s="24">
        <v>-1.9346499999999999E-2</v>
      </c>
      <c r="CC299" s="24">
        <v>-1.32897E-2</v>
      </c>
      <c r="CD299" s="24">
        <v>-1.745E-2</v>
      </c>
      <c r="CE299" s="24">
        <v>-9.8016000000000006E-3</v>
      </c>
      <c r="CF299" s="24">
        <v>-1.07419E-2</v>
      </c>
      <c r="CG299" s="24">
        <v>9.6849999999999992E-3</v>
      </c>
      <c r="CH299" s="24">
        <v>2.28871E-2</v>
      </c>
      <c r="CI299" s="24">
        <v>3.6803799999999998E-2</v>
      </c>
      <c r="CJ299" s="24">
        <v>4.7353899999999997E-2</v>
      </c>
      <c r="CK299" s="24">
        <v>3.1737300000000003E-2</v>
      </c>
      <c r="CL299" s="24">
        <v>5.6347399999999999E-2</v>
      </c>
      <c r="CM299" s="24">
        <v>3.8633899999999999E-2</v>
      </c>
      <c r="CN299" s="24">
        <v>4.9112700000000002E-2</v>
      </c>
      <c r="CO299" s="24">
        <v>3.6140400000000003E-2</v>
      </c>
      <c r="CP299" s="24">
        <v>3.5758699999999997E-2</v>
      </c>
      <c r="CQ299" s="24">
        <v>3.9322799999999998E-2</v>
      </c>
      <c r="CR299" s="24">
        <v>3.3959900000000001E-2</v>
      </c>
      <c r="CS299" s="24">
        <v>1.9780599999999999E-2</v>
      </c>
      <c r="CT299" s="24">
        <v>2.1973400000000001E-2</v>
      </c>
      <c r="CU299" s="24">
        <v>3.3794499999999998E-2</v>
      </c>
      <c r="CV299" s="24">
        <v>1.2498799999999999E-2</v>
      </c>
      <c r="CW299" s="24">
        <v>2.4369000000000001E-3</v>
      </c>
      <c r="CX299" s="24">
        <v>-1.00074E-2</v>
      </c>
      <c r="CY299" s="24">
        <v>-1.19262E-2</v>
      </c>
      <c r="CZ299" s="24">
        <v>-1.2145E-2</v>
      </c>
      <c r="DA299" s="24">
        <v>-6.5294000000000003E-3</v>
      </c>
      <c r="DB299" s="24">
        <v>-1.06698E-2</v>
      </c>
      <c r="DC299" s="24">
        <v>-3.5220999999999998E-3</v>
      </c>
      <c r="DD299" s="24">
        <v>-4.4177000000000001E-3</v>
      </c>
      <c r="DE299" s="24">
        <v>1.5938999999999998E-2</v>
      </c>
      <c r="DF299" s="24">
        <v>2.9201700000000001E-2</v>
      </c>
      <c r="DG299" s="24">
        <v>4.3304200000000001E-2</v>
      </c>
      <c r="DH299" s="24">
        <v>5.3996200000000001E-2</v>
      </c>
      <c r="DI299" s="24">
        <v>3.8579299999999997E-2</v>
      </c>
      <c r="DJ299" s="24">
        <v>6.3482399999999994E-2</v>
      </c>
      <c r="DK299" s="24">
        <v>4.5738399999999999E-2</v>
      </c>
      <c r="DL299" s="24">
        <v>5.6213300000000001E-2</v>
      </c>
      <c r="DM299" s="24">
        <v>4.3626600000000001E-2</v>
      </c>
      <c r="DN299" s="24">
        <v>4.3298000000000003E-2</v>
      </c>
      <c r="DO299" s="24">
        <v>4.7146800000000003E-2</v>
      </c>
      <c r="DP299" s="24">
        <v>4.1826700000000001E-2</v>
      </c>
      <c r="DQ299" s="24">
        <v>2.80825E-2</v>
      </c>
      <c r="DR299" s="24">
        <v>3.04205E-2</v>
      </c>
      <c r="DS299" s="24">
        <v>4.2013300000000003E-2</v>
      </c>
      <c r="DT299" s="24">
        <v>2.0258700000000001E-2</v>
      </c>
      <c r="DU299" s="24">
        <v>9.7345000000000001E-3</v>
      </c>
      <c r="DV299" s="24">
        <v>-2.9175E-3</v>
      </c>
      <c r="DW299" s="24">
        <v>-1.3012E-3</v>
      </c>
      <c r="DX299" s="24">
        <v>-1.7470000000000001E-3</v>
      </c>
      <c r="DY299" s="24">
        <v>3.2314000000000002E-3</v>
      </c>
      <c r="DZ299" s="24">
        <v>-8.8040000000000004E-4</v>
      </c>
      <c r="EA299" s="24">
        <v>5.5446000000000002E-3</v>
      </c>
      <c r="EB299" s="24">
        <v>4.7134999999999998E-3</v>
      </c>
      <c r="EC299" s="24">
        <v>2.4968799999999999E-2</v>
      </c>
      <c r="ED299" s="24">
        <v>3.8318999999999999E-2</v>
      </c>
      <c r="EE299" s="24">
        <v>5.2689699999999999E-2</v>
      </c>
      <c r="EF299" s="24">
        <v>6.3586699999999996E-2</v>
      </c>
      <c r="EG299" s="24">
        <v>4.8458000000000001E-2</v>
      </c>
      <c r="EH299" s="24">
        <v>7.37844E-2</v>
      </c>
      <c r="EI299" s="24">
        <v>5.5995999999999997E-2</v>
      </c>
      <c r="EJ299" s="24">
        <v>6.6465399999999994E-2</v>
      </c>
      <c r="EK299" s="24">
        <v>5.4435400000000002E-2</v>
      </c>
      <c r="EL299" s="24">
        <v>5.41834E-2</v>
      </c>
      <c r="EM299" s="24">
        <v>5.8443500000000002E-2</v>
      </c>
      <c r="EN299" s="24">
        <v>5.3185299999999998E-2</v>
      </c>
      <c r="EO299" s="24">
        <v>4.0069199999999999E-2</v>
      </c>
      <c r="EP299" s="24">
        <v>4.2616800000000003E-2</v>
      </c>
      <c r="EQ299" s="24">
        <v>5.3879799999999999E-2</v>
      </c>
      <c r="ER299" s="24">
        <v>3.1462799999999999E-2</v>
      </c>
      <c r="ES299" s="24">
        <v>2.02711E-2</v>
      </c>
      <c r="ET299" s="24">
        <v>7.3191000000000003E-3</v>
      </c>
      <c r="EU299" s="24">
        <v>50.575690000000002</v>
      </c>
      <c r="EV299" s="24">
        <v>49.622999999999998</v>
      </c>
      <c r="EW299" s="24">
        <v>47.936680000000003</v>
      </c>
      <c r="EX299" s="24">
        <v>47.233620000000002</v>
      </c>
      <c r="EY299" s="24">
        <v>45.41048</v>
      </c>
      <c r="EZ299" s="24">
        <v>44.656480000000002</v>
      </c>
      <c r="FA299" s="24">
        <v>43.935960000000001</v>
      </c>
      <c r="FB299" s="24">
        <v>44.935960000000001</v>
      </c>
      <c r="FC299" s="24">
        <v>49.827509999999997</v>
      </c>
      <c r="FD299" s="24">
        <v>53.36609</v>
      </c>
      <c r="FE299" s="24">
        <v>56.171030000000002</v>
      </c>
      <c r="FF299" s="24">
        <v>58.186320000000002</v>
      </c>
      <c r="FG299" s="24">
        <v>58.990540000000003</v>
      </c>
      <c r="FH299" s="24">
        <v>59.887920000000001</v>
      </c>
      <c r="FI299" s="24">
        <v>59.96725</v>
      </c>
      <c r="FJ299" s="24">
        <v>59.172490000000003</v>
      </c>
      <c r="FK299" s="24">
        <v>58.061860000000003</v>
      </c>
      <c r="FL299" s="24">
        <v>56.606259999999999</v>
      </c>
      <c r="FM299" s="24">
        <v>54.157200000000003</v>
      </c>
      <c r="FN299" s="24">
        <v>52.875549999999997</v>
      </c>
      <c r="FO299" s="24">
        <v>51.18777</v>
      </c>
      <c r="FP299" s="24">
        <v>50.018920000000001</v>
      </c>
      <c r="FQ299" s="24">
        <v>49.852260000000001</v>
      </c>
      <c r="FR299" s="24">
        <v>48.081510000000002</v>
      </c>
      <c r="FS299" s="24">
        <v>0.1981289</v>
      </c>
      <c r="FT299" s="24">
        <v>8.5856999999999999E-3</v>
      </c>
      <c r="FU299" s="24">
        <v>1.21692E-2</v>
      </c>
    </row>
    <row r="300" spans="1:177" x14ac:dyDescent="0.2">
      <c r="A300" s="14" t="s">
        <v>228</v>
      </c>
      <c r="B300" s="14" t="s">
        <v>199</v>
      </c>
      <c r="C300" s="14" t="s">
        <v>225</v>
      </c>
      <c r="D300" s="36" t="s">
        <v>255</v>
      </c>
      <c r="E300" s="25" t="s">
        <v>220</v>
      </c>
      <c r="F300" s="25">
        <v>2168</v>
      </c>
      <c r="G300" s="24">
        <v>0.58905269999999998</v>
      </c>
      <c r="H300" s="24">
        <v>0.52083489999999999</v>
      </c>
      <c r="I300" s="24">
        <v>0.50395460000000003</v>
      </c>
      <c r="J300" s="24">
        <v>0.49078880000000003</v>
      </c>
      <c r="K300" s="24">
        <v>0.49445879999999998</v>
      </c>
      <c r="L300" s="24">
        <v>0.5707603</v>
      </c>
      <c r="M300" s="24">
        <v>0.69455860000000003</v>
      </c>
      <c r="N300" s="24">
        <v>0.73064830000000003</v>
      </c>
      <c r="O300" s="24">
        <v>0.68512870000000003</v>
      </c>
      <c r="P300" s="24">
        <v>0.64888849999999998</v>
      </c>
      <c r="Q300" s="24">
        <v>0.62019159999999995</v>
      </c>
      <c r="R300" s="24">
        <v>0.64215800000000001</v>
      </c>
      <c r="S300" s="24">
        <v>0.63363720000000001</v>
      </c>
      <c r="T300" s="24">
        <v>0.62410639999999995</v>
      </c>
      <c r="U300" s="24">
        <v>0.60255630000000004</v>
      </c>
      <c r="V300" s="24">
        <v>0.60848000000000002</v>
      </c>
      <c r="W300" s="24">
        <v>0.64303030000000005</v>
      </c>
      <c r="X300" s="24">
        <v>0.77166630000000003</v>
      </c>
      <c r="Y300" s="24">
        <v>0.97604760000000002</v>
      </c>
      <c r="Z300" s="24">
        <v>1.0267329999999999</v>
      </c>
      <c r="AA300" s="24">
        <v>1.039274</v>
      </c>
      <c r="AB300" s="24">
        <v>0.94614379999999998</v>
      </c>
      <c r="AC300" s="24">
        <v>0.82512620000000003</v>
      </c>
      <c r="AD300" s="24">
        <v>0.69049870000000002</v>
      </c>
      <c r="AE300" s="24">
        <v>-5.4429600000000002E-2</v>
      </c>
      <c r="AF300" s="24">
        <v>-6.2547699999999998E-2</v>
      </c>
      <c r="AG300" s="24">
        <v>-5.06138E-2</v>
      </c>
      <c r="AH300" s="24">
        <v>-5.3597400000000003E-2</v>
      </c>
      <c r="AI300" s="24">
        <v>-5.0262500000000002E-2</v>
      </c>
      <c r="AJ300" s="24">
        <v>-4.4236999999999999E-2</v>
      </c>
      <c r="AK300" s="24">
        <v>-1.25807E-2</v>
      </c>
      <c r="AL300" s="24">
        <v>-1.10119E-2</v>
      </c>
      <c r="AM300" s="24">
        <v>2.3884000000000002E-3</v>
      </c>
      <c r="AN300" s="24">
        <v>1.34272E-2</v>
      </c>
      <c r="AO300" s="24">
        <v>2.1162500000000001E-2</v>
      </c>
      <c r="AP300" s="24">
        <v>4.9757099999999999E-2</v>
      </c>
      <c r="AQ300" s="24">
        <v>4.1841099999999999E-2</v>
      </c>
      <c r="AR300" s="24">
        <v>3.8644299999999999E-2</v>
      </c>
      <c r="AS300" s="24">
        <v>3.6450700000000003E-2</v>
      </c>
      <c r="AT300" s="24">
        <v>2.8706099999999998E-2</v>
      </c>
      <c r="AU300" s="24">
        <v>1.29677E-2</v>
      </c>
      <c r="AV300" s="24">
        <v>2.1457E-3</v>
      </c>
      <c r="AW300" s="24">
        <v>-7.0648999999999998E-3</v>
      </c>
      <c r="AX300" s="24">
        <v>-2.04663E-2</v>
      </c>
      <c r="AY300" s="24">
        <v>-1.7381E-3</v>
      </c>
      <c r="AZ300" s="24">
        <v>-1.9524199999999999E-2</v>
      </c>
      <c r="BA300" s="24">
        <v>-3.89491E-2</v>
      </c>
      <c r="BB300" s="24">
        <v>-4.6790600000000002E-2</v>
      </c>
      <c r="BC300" s="24">
        <v>-4.0083399999999998E-2</v>
      </c>
      <c r="BD300" s="24">
        <v>-4.8596399999999998E-2</v>
      </c>
      <c r="BE300" s="24">
        <v>-3.7726999999999997E-2</v>
      </c>
      <c r="BF300" s="24">
        <v>-4.0644699999999999E-2</v>
      </c>
      <c r="BG300" s="24">
        <v>-3.94271E-2</v>
      </c>
      <c r="BH300" s="24">
        <v>-3.3733300000000001E-2</v>
      </c>
      <c r="BI300" s="24">
        <v>-2.5433000000000001E-3</v>
      </c>
      <c r="BJ300" s="24">
        <v>-2.7159999999999999E-4</v>
      </c>
      <c r="BK300" s="24">
        <v>1.45681E-2</v>
      </c>
      <c r="BL300" s="24">
        <v>2.6165799999999999E-2</v>
      </c>
      <c r="BM300" s="24">
        <v>3.4070299999999998E-2</v>
      </c>
      <c r="BN300" s="24">
        <v>6.3974000000000003E-2</v>
      </c>
      <c r="BO300" s="24">
        <v>5.6258299999999997E-2</v>
      </c>
      <c r="BP300" s="24">
        <v>5.2963799999999998E-2</v>
      </c>
      <c r="BQ300" s="24">
        <v>5.1689499999999999E-2</v>
      </c>
      <c r="BR300" s="24">
        <v>4.3782099999999997E-2</v>
      </c>
      <c r="BS300" s="24">
        <v>2.8302999999999998E-2</v>
      </c>
      <c r="BT300" s="24">
        <v>1.7057300000000001E-2</v>
      </c>
      <c r="BU300" s="24">
        <v>8.3884000000000007E-3</v>
      </c>
      <c r="BV300" s="24">
        <v>-4.4375999999999999E-3</v>
      </c>
      <c r="BW300" s="24">
        <v>1.39034E-2</v>
      </c>
      <c r="BX300" s="24">
        <v>-4.7913000000000001E-3</v>
      </c>
      <c r="BY300" s="24">
        <v>-2.5256899999999999E-2</v>
      </c>
      <c r="BZ300" s="24">
        <v>-3.4371499999999999E-2</v>
      </c>
      <c r="CA300" s="24">
        <v>-3.0147299999999998E-2</v>
      </c>
      <c r="CB300" s="24">
        <v>-3.8933799999999998E-2</v>
      </c>
      <c r="CC300" s="24">
        <v>-2.88017E-2</v>
      </c>
      <c r="CD300" s="24">
        <v>-3.1673600000000003E-2</v>
      </c>
      <c r="CE300" s="24">
        <v>-3.1922499999999999E-2</v>
      </c>
      <c r="CF300" s="24">
        <v>-2.64584E-2</v>
      </c>
      <c r="CG300" s="24">
        <v>4.4086000000000004E-3</v>
      </c>
      <c r="CH300" s="24">
        <v>7.1671E-3</v>
      </c>
      <c r="CI300" s="24">
        <v>2.3003699999999998E-2</v>
      </c>
      <c r="CJ300" s="24">
        <v>3.4988499999999999E-2</v>
      </c>
      <c r="CK300" s="24">
        <v>4.3010300000000001E-2</v>
      </c>
      <c r="CL300" s="24">
        <v>7.3820499999999997E-2</v>
      </c>
      <c r="CM300" s="24">
        <v>6.6243499999999997E-2</v>
      </c>
      <c r="CN300" s="24">
        <v>6.2881400000000004E-2</v>
      </c>
      <c r="CO300" s="24">
        <v>6.2243800000000002E-2</v>
      </c>
      <c r="CP300" s="24">
        <v>5.4223800000000003E-2</v>
      </c>
      <c r="CQ300" s="24">
        <v>3.8924100000000003E-2</v>
      </c>
      <c r="CR300" s="24">
        <v>2.7385099999999999E-2</v>
      </c>
      <c r="CS300" s="24">
        <v>1.9091299999999999E-2</v>
      </c>
      <c r="CT300" s="24">
        <v>6.6638000000000001E-3</v>
      </c>
      <c r="CU300" s="24">
        <v>2.47368E-2</v>
      </c>
      <c r="CV300" s="24">
        <v>5.4126000000000001E-3</v>
      </c>
      <c r="CW300" s="24">
        <v>-1.5773800000000001E-2</v>
      </c>
      <c r="CX300" s="24">
        <v>-2.5770100000000001E-2</v>
      </c>
      <c r="CY300" s="24">
        <v>-2.0211099999999999E-2</v>
      </c>
      <c r="CZ300" s="24">
        <v>-2.9271200000000001E-2</v>
      </c>
      <c r="DA300" s="24">
        <v>-1.98763E-2</v>
      </c>
      <c r="DB300" s="24">
        <v>-2.27026E-2</v>
      </c>
      <c r="DC300" s="24">
        <v>-2.4417899999999999E-2</v>
      </c>
      <c r="DD300" s="24">
        <v>-1.9183599999999999E-2</v>
      </c>
      <c r="DE300" s="24">
        <v>1.1360500000000001E-2</v>
      </c>
      <c r="DF300" s="24">
        <v>1.46058E-2</v>
      </c>
      <c r="DG300" s="24">
        <v>3.1439300000000003E-2</v>
      </c>
      <c r="DH300" s="24">
        <v>4.3811200000000002E-2</v>
      </c>
      <c r="DI300" s="24">
        <v>5.1950200000000002E-2</v>
      </c>
      <c r="DJ300" s="24">
        <v>8.3667099999999994E-2</v>
      </c>
      <c r="DK300" s="24">
        <v>7.6228799999999999E-2</v>
      </c>
      <c r="DL300" s="24">
        <v>7.2799000000000003E-2</v>
      </c>
      <c r="DM300" s="24">
        <v>7.2798199999999993E-2</v>
      </c>
      <c r="DN300" s="24">
        <v>6.4665399999999998E-2</v>
      </c>
      <c r="DO300" s="24">
        <v>4.9545199999999998E-2</v>
      </c>
      <c r="DP300" s="24">
        <v>3.7712799999999998E-2</v>
      </c>
      <c r="DQ300" s="24">
        <v>2.97942E-2</v>
      </c>
      <c r="DR300" s="24">
        <v>1.7765199999999998E-2</v>
      </c>
      <c r="DS300" s="24">
        <v>3.55701E-2</v>
      </c>
      <c r="DT300" s="24">
        <v>1.56165E-2</v>
      </c>
      <c r="DU300" s="24">
        <v>-6.2906000000000004E-3</v>
      </c>
      <c r="DV300" s="24">
        <v>-1.7168699999999999E-2</v>
      </c>
      <c r="DW300" s="24">
        <v>-5.8649000000000001E-3</v>
      </c>
      <c r="DX300" s="24">
        <v>-1.532E-2</v>
      </c>
      <c r="DY300" s="24">
        <v>-6.9895000000000001E-3</v>
      </c>
      <c r="DZ300" s="24">
        <v>-9.7499000000000006E-3</v>
      </c>
      <c r="EA300" s="24">
        <v>-1.3582500000000001E-2</v>
      </c>
      <c r="EB300" s="24">
        <v>-8.6799000000000008E-3</v>
      </c>
      <c r="EC300" s="24">
        <v>2.1397900000000001E-2</v>
      </c>
      <c r="ED300" s="24">
        <v>2.53461E-2</v>
      </c>
      <c r="EE300" s="24">
        <v>4.3618999999999998E-2</v>
      </c>
      <c r="EF300" s="24">
        <v>5.6549799999999997E-2</v>
      </c>
      <c r="EG300" s="24">
        <v>6.4858100000000002E-2</v>
      </c>
      <c r="EH300" s="24">
        <v>9.7883899999999996E-2</v>
      </c>
      <c r="EI300" s="24">
        <v>9.0645900000000001E-2</v>
      </c>
      <c r="EJ300" s="24">
        <v>8.7118500000000001E-2</v>
      </c>
      <c r="EK300" s="24">
        <v>8.8036900000000001E-2</v>
      </c>
      <c r="EL300" s="24">
        <v>7.9741500000000007E-2</v>
      </c>
      <c r="EM300" s="24">
        <v>6.4880499999999994E-2</v>
      </c>
      <c r="EN300" s="24">
        <v>5.2624400000000002E-2</v>
      </c>
      <c r="EO300" s="24">
        <v>4.5247500000000003E-2</v>
      </c>
      <c r="EP300" s="24">
        <v>3.3793900000000002E-2</v>
      </c>
      <c r="EQ300" s="24">
        <v>5.1211699999999999E-2</v>
      </c>
      <c r="ER300" s="24">
        <v>3.0349299999999999E-2</v>
      </c>
      <c r="ES300" s="24">
        <v>7.4016000000000004E-3</v>
      </c>
      <c r="ET300" s="24">
        <v>-4.7495999999999997E-3</v>
      </c>
      <c r="EU300" s="24">
        <v>51.895000000000003</v>
      </c>
      <c r="EV300" s="24">
        <v>51.071249999999999</v>
      </c>
      <c r="EW300" s="24">
        <v>49.267499999999998</v>
      </c>
      <c r="EX300" s="24">
        <v>48.751249999999999</v>
      </c>
      <c r="EY300" s="24">
        <v>46.92</v>
      </c>
      <c r="EZ300" s="24">
        <v>45.863750000000003</v>
      </c>
      <c r="FA300" s="24">
        <v>45.28125</v>
      </c>
      <c r="FB300" s="24">
        <v>46.651249999999997</v>
      </c>
      <c r="FC300" s="24">
        <v>51.511249999999997</v>
      </c>
      <c r="FD300" s="24">
        <v>54.401249999999997</v>
      </c>
      <c r="FE300" s="24">
        <v>57.146250000000002</v>
      </c>
      <c r="FF300" s="24">
        <v>58.958750000000002</v>
      </c>
      <c r="FG300" s="24">
        <v>59.466250000000002</v>
      </c>
      <c r="FH300" s="24">
        <v>60.155000000000001</v>
      </c>
      <c r="FI300" s="24">
        <v>60.013750000000002</v>
      </c>
      <c r="FJ300" s="24">
        <v>59.171250000000001</v>
      </c>
      <c r="FK300" s="24">
        <v>58.297499999999999</v>
      </c>
      <c r="FL300" s="24">
        <v>57.09375</v>
      </c>
      <c r="FM300" s="24">
        <v>54.868749999999999</v>
      </c>
      <c r="FN300" s="24">
        <v>54.055</v>
      </c>
      <c r="FO300" s="24">
        <v>52.911250000000003</v>
      </c>
      <c r="FP300" s="24">
        <v>51.707500000000003</v>
      </c>
      <c r="FQ300" s="24">
        <v>51.627499999999998</v>
      </c>
      <c r="FR300" s="24">
        <v>49.6325</v>
      </c>
      <c r="FS300" s="24">
        <v>0.25108330000000001</v>
      </c>
      <c r="FT300" s="24">
        <v>1.1378299999999999E-2</v>
      </c>
      <c r="FU300" s="24">
        <v>1.59778E-2</v>
      </c>
    </row>
    <row r="301" spans="1:177" x14ac:dyDescent="0.2">
      <c r="A301" s="14" t="s">
        <v>228</v>
      </c>
      <c r="B301" s="14" t="s">
        <v>199</v>
      </c>
      <c r="C301" s="14" t="s">
        <v>225</v>
      </c>
      <c r="D301" s="36" t="s">
        <v>255</v>
      </c>
      <c r="E301" s="25" t="s">
        <v>221</v>
      </c>
      <c r="F301" s="25">
        <v>1575</v>
      </c>
      <c r="G301" s="24">
        <v>0.60408200000000001</v>
      </c>
      <c r="H301" s="24">
        <v>0.57892730000000003</v>
      </c>
      <c r="I301" s="24">
        <v>0.55348310000000001</v>
      </c>
      <c r="J301" s="24">
        <v>0.55453430000000004</v>
      </c>
      <c r="K301" s="24">
        <v>0.62584099999999998</v>
      </c>
      <c r="L301" s="24">
        <v>0.69336160000000002</v>
      </c>
      <c r="M301" s="24">
        <v>0.81979429999999998</v>
      </c>
      <c r="N301" s="24">
        <v>0.79382160000000002</v>
      </c>
      <c r="O301" s="24">
        <v>0.68958439999999999</v>
      </c>
      <c r="P301" s="24">
        <v>0.65822349999999996</v>
      </c>
      <c r="Q301" s="24">
        <v>0.60237430000000003</v>
      </c>
      <c r="R301" s="24">
        <v>0.60217229999999999</v>
      </c>
      <c r="S301" s="24">
        <v>0.58957490000000001</v>
      </c>
      <c r="T301" s="24">
        <v>0.57545080000000004</v>
      </c>
      <c r="U301" s="24">
        <v>0.54035319999999998</v>
      </c>
      <c r="V301" s="24">
        <v>0.57182120000000003</v>
      </c>
      <c r="W301" s="24">
        <v>0.67962769999999995</v>
      </c>
      <c r="X301" s="24">
        <v>0.81573499999999999</v>
      </c>
      <c r="Y301" s="24">
        <v>1.01871</v>
      </c>
      <c r="Z301" s="24">
        <v>1.098886</v>
      </c>
      <c r="AA301" s="24">
        <v>1.0724400000000001</v>
      </c>
      <c r="AB301" s="24">
        <v>0.97099380000000002</v>
      </c>
      <c r="AC301" s="24">
        <v>0.86590480000000003</v>
      </c>
      <c r="AD301" s="24">
        <v>0.75864450000000005</v>
      </c>
      <c r="AE301" s="24">
        <v>-3.2767900000000003E-2</v>
      </c>
      <c r="AF301" s="24">
        <v>-1.9350099999999999E-2</v>
      </c>
      <c r="AG301" s="24">
        <v>-1.81032E-2</v>
      </c>
      <c r="AH301" s="24">
        <v>-2.48069E-2</v>
      </c>
      <c r="AI301" s="24">
        <v>-5.3392999999999999E-3</v>
      </c>
      <c r="AJ301" s="24">
        <v>-1.7524999999999999E-2</v>
      </c>
      <c r="AK301" s="24">
        <v>-1.07271E-2</v>
      </c>
      <c r="AL301" s="24">
        <v>1.8171199999999998E-2</v>
      </c>
      <c r="AM301" s="24">
        <v>3.12763E-2</v>
      </c>
      <c r="AN301" s="24">
        <v>4.0671899999999997E-2</v>
      </c>
      <c r="AO301" s="24">
        <v>-7.5361999999999998E-3</v>
      </c>
      <c r="AP301" s="24">
        <v>1.12275E-2</v>
      </c>
      <c r="AQ301" s="24">
        <v>-1.8643E-2</v>
      </c>
      <c r="AR301" s="24">
        <v>1.1544799999999999E-2</v>
      </c>
      <c r="AS301" s="24">
        <v>-1.86593E-2</v>
      </c>
      <c r="AT301" s="24">
        <v>-1.1050900000000001E-2</v>
      </c>
      <c r="AU301" s="24">
        <v>1.4604799999999999E-2</v>
      </c>
      <c r="AV301" s="24">
        <v>1.6911800000000001E-2</v>
      </c>
      <c r="AW301" s="24">
        <v>-9.8218000000000003E-3</v>
      </c>
      <c r="AX301" s="24">
        <v>1.22939E-2</v>
      </c>
      <c r="AY301" s="24">
        <v>1.7558899999999999E-2</v>
      </c>
      <c r="AZ301" s="24">
        <v>-6.1227E-3</v>
      </c>
      <c r="BA301" s="24">
        <v>-6.202E-4</v>
      </c>
      <c r="BB301" s="24">
        <v>-1.7880900000000002E-2</v>
      </c>
      <c r="BC301" s="24">
        <v>-1.7017899999999999E-2</v>
      </c>
      <c r="BD301" s="24">
        <v>-3.8170000000000001E-3</v>
      </c>
      <c r="BE301" s="24">
        <v>-3.1369000000000002E-3</v>
      </c>
      <c r="BF301" s="24">
        <v>-9.8341000000000001E-3</v>
      </c>
      <c r="BG301" s="24">
        <v>1.0256899999999999E-2</v>
      </c>
      <c r="BH301" s="24">
        <v>-1.2685999999999999E-3</v>
      </c>
      <c r="BI301" s="24">
        <v>5.7716E-3</v>
      </c>
      <c r="BJ301" s="24">
        <v>3.4030699999999997E-2</v>
      </c>
      <c r="BK301" s="24">
        <v>4.5978400000000003E-2</v>
      </c>
      <c r="BL301" s="24">
        <v>5.5210099999999998E-2</v>
      </c>
      <c r="BM301" s="24">
        <v>7.809E-3</v>
      </c>
      <c r="BN301" s="24">
        <v>2.5886800000000001E-2</v>
      </c>
      <c r="BO301" s="24">
        <v>-4.6220000000000002E-3</v>
      </c>
      <c r="BP301" s="24">
        <v>2.5817900000000001E-2</v>
      </c>
      <c r="BQ301" s="24">
        <v>-3.9424000000000004E-3</v>
      </c>
      <c r="BR301" s="24">
        <v>4.3353999999999997E-3</v>
      </c>
      <c r="BS301" s="24">
        <v>3.1184699999999999E-2</v>
      </c>
      <c r="BT301" s="24">
        <v>3.4470800000000003E-2</v>
      </c>
      <c r="BU301" s="24">
        <v>9.1447999999999998E-3</v>
      </c>
      <c r="BV301" s="24">
        <v>3.1082200000000001E-2</v>
      </c>
      <c r="BW301" s="24">
        <v>3.5784000000000003E-2</v>
      </c>
      <c r="BX301" s="24">
        <v>1.11485E-2</v>
      </c>
      <c r="BY301" s="24">
        <v>1.5864099999999999E-2</v>
      </c>
      <c r="BZ301" s="24">
        <v>-5.4719999999999997E-4</v>
      </c>
      <c r="CA301" s="24">
        <v>-6.1095999999999998E-3</v>
      </c>
      <c r="CB301" s="24">
        <v>6.9411999999999998E-3</v>
      </c>
      <c r="CC301" s="24">
        <v>7.2287000000000002E-3</v>
      </c>
      <c r="CD301" s="24">
        <v>5.3609999999999997E-4</v>
      </c>
      <c r="CE301" s="24">
        <v>2.1058799999999999E-2</v>
      </c>
      <c r="CF301" s="24">
        <v>9.9906000000000005E-3</v>
      </c>
      <c r="CG301" s="24">
        <v>1.7198499999999999E-2</v>
      </c>
      <c r="CH301" s="24">
        <v>4.5014999999999999E-2</v>
      </c>
      <c r="CI301" s="24">
        <v>5.6161000000000003E-2</v>
      </c>
      <c r="CJ301" s="24">
        <v>6.5279199999999996E-2</v>
      </c>
      <c r="CK301" s="24">
        <v>1.8436999999999999E-2</v>
      </c>
      <c r="CL301" s="24">
        <v>3.6039799999999997E-2</v>
      </c>
      <c r="CM301" s="24">
        <v>5.0888000000000001E-3</v>
      </c>
      <c r="CN301" s="24">
        <v>3.5703499999999999E-2</v>
      </c>
      <c r="CO301" s="24">
        <v>6.2503999999999997E-3</v>
      </c>
      <c r="CP301" s="24">
        <v>1.4991900000000001E-2</v>
      </c>
      <c r="CQ301" s="24">
        <v>4.2667799999999999E-2</v>
      </c>
      <c r="CR301" s="24">
        <v>4.6632199999999999E-2</v>
      </c>
      <c r="CS301" s="24">
        <v>2.2280999999999999E-2</v>
      </c>
      <c r="CT301" s="24">
        <v>4.4094899999999999E-2</v>
      </c>
      <c r="CU301" s="24">
        <v>4.8406600000000001E-2</v>
      </c>
      <c r="CV301" s="24">
        <v>2.3110499999999999E-2</v>
      </c>
      <c r="CW301" s="24">
        <v>2.7281099999999999E-2</v>
      </c>
      <c r="CX301" s="24">
        <v>1.1458100000000001E-2</v>
      </c>
      <c r="CY301" s="24">
        <v>4.7987999999999998E-3</v>
      </c>
      <c r="CZ301" s="24">
        <v>1.7699400000000001E-2</v>
      </c>
      <c r="DA301" s="24">
        <v>1.75944E-2</v>
      </c>
      <c r="DB301" s="24">
        <v>1.09062E-2</v>
      </c>
      <c r="DC301" s="24">
        <v>3.1860699999999999E-2</v>
      </c>
      <c r="DD301" s="24">
        <v>2.12497E-2</v>
      </c>
      <c r="DE301" s="24">
        <v>2.8625399999999999E-2</v>
      </c>
      <c r="DF301" s="24">
        <v>5.5999199999999999E-2</v>
      </c>
      <c r="DG301" s="24">
        <v>6.6343700000000005E-2</v>
      </c>
      <c r="DH301" s="24">
        <v>7.5348399999999996E-2</v>
      </c>
      <c r="DI301" s="24">
        <v>2.9065000000000001E-2</v>
      </c>
      <c r="DJ301" s="24">
        <v>4.6192799999999999E-2</v>
      </c>
      <c r="DK301" s="24">
        <v>1.4799700000000001E-2</v>
      </c>
      <c r="DL301" s="24">
        <v>4.5588999999999998E-2</v>
      </c>
      <c r="DM301" s="24">
        <v>1.6443300000000001E-2</v>
      </c>
      <c r="DN301" s="24">
        <v>2.5648500000000001E-2</v>
      </c>
      <c r="DO301" s="24">
        <v>5.4150999999999998E-2</v>
      </c>
      <c r="DP301" s="24">
        <v>5.8793499999999999E-2</v>
      </c>
      <c r="DQ301" s="24">
        <v>3.5417200000000003E-2</v>
      </c>
      <c r="DR301" s="24">
        <v>5.7107600000000001E-2</v>
      </c>
      <c r="DS301" s="24">
        <v>6.1029199999999999E-2</v>
      </c>
      <c r="DT301" s="24">
        <v>3.50725E-2</v>
      </c>
      <c r="DU301" s="24">
        <v>3.8698099999999999E-2</v>
      </c>
      <c r="DV301" s="24">
        <v>2.3463399999999999E-2</v>
      </c>
      <c r="DW301" s="24">
        <v>2.05487E-2</v>
      </c>
      <c r="DX301" s="24">
        <v>3.3232499999999998E-2</v>
      </c>
      <c r="DY301" s="24">
        <v>3.2560699999999998E-2</v>
      </c>
      <c r="DZ301" s="24">
        <v>2.5879099999999999E-2</v>
      </c>
      <c r="EA301" s="24">
        <v>4.7456900000000003E-2</v>
      </c>
      <c r="EB301" s="24">
        <v>3.7506100000000001E-2</v>
      </c>
      <c r="EC301" s="24">
        <v>4.51241E-2</v>
      </c>
      <c r="ED301" s="24">
        <v>7.18588E-2</v>
      </c>
      <c r="EE301" s="24">
        <v>8.1045800000000001E-2</v>
      </c>
      <c r="EF301" s="24">
        <v>8.9886599999999997E-2</v>
      </c>
      <c r="EG301" s="24">
        <v>4.4410100000000001E-2</v>
      </c>
      <c r="EH301" s="24">
        <v>6.0852200000000002E-2</v>
      </c>
      <c r="EI301" s="24">
        <v>2.8820599999999998E-2</v>
      </c>
      <c r="EJ301" s="24">
        <v>5.9862199999999997E-2</v>
      </c>
      <c r="EK301" s="24">
        <v>3.1160199999999999E-2</v>
      </c>
      <c r="EL301" s="24">
        <v>4.1034800000000003E-2</v>
      </c>
      <c r="EM301" s="24">
        <v>7.0730799999999996E-2</v>
      </c>
      <c r="EN301" s="24">
        <v>7.6352600000000007E-2</v>
      </c>
      <c r="EO301" s="24">
        <v>5.4383800000000003E-2</v>
      </c>
      <c r="EP301" s="24">
        <v>7.5895900000000002E-2</v>
      </c>
      <c r="EQ301" s="24">
        <v>7.92543E-2</v>
      </c>
      <c r="ER301" s="24">
        <v>5.23437E-2</v>
      </c>
      <c r="ES301" s="24">
        <v>5.51824E-2</v>
      </c>
      <c r="ET301" s="24">
        <v>4.0797100000000003E-2</v>
      </c>
      <c r="EU301" s="24">
        <v>48.736930000000001</v>
      </c>
      <c r="EV301" s="24">
        <v>47.604529999999997</v>
      </c>
      <c r="EW301" s="24">
        <v>46.081879999999998</v>
      </c>
      <c r="EX301" s="24">
        <v>45.118470000000002</v>
      </c>
      <c r="EY301" s="24">
        <v>43.306620000000002</v>
      </c>
      <c r="EZ301" s="24">
        <v>42.973869999999998</v>
      </c>
      <c r="FA301" s="24">
        <v>42.060969999999998</v>
      </c>
      <c r="FB301" s="24">
        <v>42.545299999999997</v>
      </c>
      <c r="FC301" s="24">
        <v>47.480829999999997</v>
      </c>
      <c r="FD301" s="24">
        <v>51.923340000000003</v>
      </c>
      <c r="FE301" s="24">
        <v>54.81185</v>
      </c>
      <c r="FF301" s="24">
        <v>57.109760000000001</v>
      </c>
      <c r="FG301" s="24">
        <v>58.327530000000003</v>
      </c>
      <c r="FH301" s="24">
        <v>59.515680000000003</v>
      </c>
      <c r="FI301" s="24">
        <v>59.902439999999999</v>
      </c>
      <c r="FJ301" s="24">
        <v>59.174219999999998</v>
      </c>
      <c r="FK301" s="24">
        <v>57.733449999999998</v>
      </c>
      <c r="FL301" s="24">
        <v>55.926830000000002</v>
      </c>
      <c r="FM301" s="24">
        <v>53.165500000000002</v>
      </c>
      <c r="FN301" s="24">
        <v>51.23171</v>
      </c>
      <c r="FO301" s="24">
        <v>48.785710000000002</v>
      </c>
      <c r="FP301" s="24">
        <v>47.665500000000002</v>
      </c>
      <c r="FQ301" s="24">
        <v>47.378050000000002</v>
      </c>
      <c r="FR301" s="24">
        <v>45.91986</v>
      </c>
      <c r="FS301" s="24">
        <v>0.3207005</v>
      </c>
      <c r="FT301" s="24">
        <v>1.3089099999999999E-2</v>
      </c>
      <c r="FU301" s="24">
        <v>1.8797000000000001E-2</v>
      </c>
    </row>
    <row r="302" spans="1:177" x14ac:dyDescent="0.2">
      <c r="A302" s="14" t="s">
        <v>228</v>
      </c>
      <c r="B302" s="14" t="s">
        <v>199</v>
      </c>
      <c r="C302" s="14" t="s">
        <v>225</v>
      </c>
      <c r="D302" s="36" t="s">
        <v>256</v>
      </c>
      <c r="E302" s="25" t="s">
        <v>219</v>
      </c>
      <c r="F302" s="25">
        <v>4091</v>
      </c>
      <c r="G302" s="24">
        <v>0.61853279999999999</v>
      </c>
      <c r="H302" s="24">
        <v>0.53566539999999996</v>
      </c>
      <c r="I302" s="24">
        <v>0.50636919999999996</v>
      </c>
      <c r="J302" s="24">
        <v>0.48437390000000002</v>
      </c>
      <c r="K302" s="24">
        <v>0.48925839999999998</v>
      </c>
      <c r="L302" s="24">
        <v>0.52151689999999995</v>
      </c>
      <c r="M302" s="24">
        <v>0.5975644</v>
      </c>
      <c r="N302" s="24">
        <v>0.62986520000000001</v>
      </c>
      <c r="O302" s="24">
        <v>0.61841330000000005</v>
      </c>
      <c r="P302" s="24">
        <v>0.60859200000000002</v>
      </c>
      <c r="Q302" s="24">
        <v>0.63309820000000006</v>
      </c>
      <c r="R302" s="24">
        <v>0.70711329999999994</v>
      </c>
      <c r="S302" s="24">
        <v>0.7405619</v>
      </c>
      <c r="T302" s="24">
        <v>0.76589669999999999</v>
      </c>
      <c r="U302" s="24">
        <v>0.79286900000000005</v>
      </c>
      <c r="V302" s="24">
        <v>0.83900410000000003</v>
      </c>
      <c r="W302" s="24">
        <v>0.90277160000000001</v>
      </c>
      <c r="X302" s="24">
        <v>0.99396720000000005</v>
      </c>
      <c r="Y302" s="24">
        <v>1.0284139999999999</v>
      </c>
      <c r="Z302" s="24">
        <v>1.0279670000000001</v>
      </c>
      <c r="AA302" s="24">
        <v>1.0619339999999999</v>
      </c>
      <c r="AB302" s="24">
        <v>0.98157050000000001</v>
      </c>
      <c r="AC302" s="24">
        <v>0.85314670000000004</v>
      </c>
      <c r="AD302" s="24">
        <v>0.70788660000000003</v>
      </c>
      <c r="AE302" s="24">
        <v>-7.8447500000000003E-2</v>
      </c>
      <c r="AF302" s="24">
        <v>-7.0574899999999996E-2</v>
      </c>
      <c r="AG302" s="24">
        <v>-5.3132600000000002E-2</v>
      </c>
      <c r="AH302" s="24">
        <v>-4.7949400000000003E-2</v>
      </c>
      <c r="AI302" s="24">
        <v>-3.4208599999999999E-2</v>
      </c>
      <c r="AJ302" s="24">
        <v>-2.0412599999999999E-2</v>
      </c>
      <c r="AK302" s="24">
        <v>4.2881000000000004E-3</v>
      </c>
      <c r="AL302" s="24">
        <v>-8.407E-4</v>
      </c>
      <c r="AM302" s="24">
        <v>4.6312000000000002E-3</v>
      </c>
      <c r="AN302" s="24">
        <v>8.8803000000000007E-3</v>
      </c>
      <c r="AO302" s="24">
        <v>1.72772E-2</v>
      </c>
      <c r="AP302" s="24">
        <v>5.6861200000000001E-2</v>
      </c>
      <c r="AQ302" s="24">
        <v>5.9667400000000002E-2</v>
      </c>
      <c r="AR302" s="24">
        <v>6.4695000000000003E-2</v>
      </c>
      <c r="AS302" s="24">
        <v>6.6097299999999998E-2</v>
      </c>
      <c r="AT302" s="24">
        <v>5.9140600000000002E-2</v>
      </c>
      <c r="AU302" s="24">
        <v>7.5219300000000003E-2</v>
      </c>
      <c r="AV302" s="24">
        <v>7.9369700000000001E-2</v>
      </c>
      <c r="AW302" s="24">
        <v>3.6643999999999999E-3</v>
      </c>
      <c r="AX302" s="24">
        <v>-1.5841E-3</v>
      </c>
      <c r="AY302" s="24">
        <v>-8.5351000000000003E-3</v>
      </c>
      <c r="AZ302" s="24">
        <v>-1.8197600000000001E-2</v>
      </c>
      <c r="BA302" s="24">
        <v>-2.8788999999999999E-2</v>
      </c>
      <c r="BB302" s="24">
        <v>-4.5474300000000002E-2</v>
      </c>
      <c r="BC302" s="24">
        <v>-6.3834699999999994E-2</v>
      </c>
      <c r="BD302" s="24">
        <v>-5.7897700000000003E-2</v>
      </c>
      <c r="BE302" s="24">
        <v>-4.24613E-2</v>
      </c>
      <c r="BF302" s="24">
        <v>-3.78924E-2</v>
      </c>
      <c r="BG302" s="24">
        <v>-2.4960799999999998E-2</v>
      </c>
      <c r="BH302" s="24">
        <v>-1.15534E-2</v>
      </c>
      <c r="BI302" s="24">
        <v>1.23591E-2</v>
      </c>
      <c r="BJ302" s="24">
        <v>7.5069999999999998E-3</v>
      </c>
      <c r="BK302" s="24">
        <v>1.4024699999999999E-2</v>
      </c>
      <c r="BL302" s="24">
        <v>1.9212300000000002E-2</v>
      </c>
      <c r="BM302" s="24">
        <v>2.8928200000000001E-2</v>
      </c>
      <c r="BN302" s="24">
        <v>6.9899500000000003E-2</v>
      </c>
      <c r="BO302" s="24">
        <v>7.3764700000000002E-2</v>
      </c>
      <c r="BP302" s="24">
        <v>7.98489E-2</v>
      </c>
      <c r="BQ302" s="24">
        <v>8.1639699999999996E-2</v>
      </c>
      <c r="BR302" s="24">
        <v>7.5764999999999999E-2</v>
      </c>
      <c r="BS302" s="24">
        <v>9.21926E-2</v>
      </c>
      <c r="BT302" s="24">
        <v>9.6077700000000002E-2</v>
      </c>
      <c r="BU302" s="24">
        <v>2.0408200000000001E-2</v>
      </c>
      <c r="BV302" s="24">
        <v>1.4612699999999999E-2</v>
      </c>
      <c r="BW302" s="24">
        <v>7.4955000000000004E-3</v>
      </c>
      <c r="BX302" s="24">
        <v>-2.8760000000000001E-3</v>
      </c>
      <c r="BY302" s="24">
        <v>-1.48258E-2</v>
      </c>
      <c r="BZ302" s="24">
        <v>-3.2635400000000002E-2</v>
      </c>
      <c r="CA302" s="24">
        <v>-5.3713999999999998E-2</v>
      </c>
      <c r="CB302" s="24">
        <v>-4.9117599999999997E-2</v>
      </c>
      <c r="CC302" s="24">
        <v>-3.5070299999999999E-2</v>
      </c>
      <c r="CD302" s="24">
        <v>-3.09269E-2</v>
      </c>
      <c r="CE302" s="24">
        <v>-1.8555800000000001E-2</v>
      </c>
      <c r="CF302" s="24">
        <v>-5.4175999999999998E-3</v>
      </c>
      <c r="CG302" s="24">
        <v>1.7949E-2</v>
      </c>
      <c r="CH302" s="24">
        <v>1.3288599999999999E-2</v>
      </c>
      <c r="CI302" s="24">
        <v>2.05306E-2</v>
      </c>
      <c r="CJ302" s="24">
        <v>2.6368099999999998E-2</v>
      </c>
      <c r="CK302" s="24">
        <v>3.6997700000000001E-2</v>
      </c>
      <c r="CL302" s="24">
        <v>7.8929700000000005E-2</v>
      </c>
      <c r="CM302" s="24">
        <v>8.3528400000000003E-2</v>
      </c>
      <c r="CN302" s="24">
        <v>9.0344499999999994E-2</v>
      </c>
      <c r="CO302" s="24">
        <v>9.2404399999999998E-2</v>
      </c>
      <c r="CP302" s="24">
        <v>8.7278999999999995E-2</v>
      </c>
      <c r="CQ302" s="24">
        <v>0.10394829999999999</v>
      </c>
      <c r="CR302" s="24">
        <v>0.1076496</v>
      </c>
      <c r="CS302" s="24">
        <v>3.2004900000000003E-2</v>
      </c>
      <c r="CT302" s="24">
        <v>2.5830599999999999E-2</v>
      </c>
      <c r="CU302" s="24">
        <v>1.8598199999999999E-2</v>
      </c>
      <c r="CV302" s="24">
        <v>7.7356999999999999E-3</v>
      </c>
      <c r="CW302" s="24">
        <v>-5.1548999999999996E-3</v>
      </c>
      <c r="CX302" s="24">
        <v>-2.3743299999999998E-2</v>
      </c>
      <c r="CY302" s="24">
        <v>-4.3593199999999999E-2</v>
      </c>
      <c r="CZ302" s="24">
        <v>-4.0337400000000002E-2</v>
      </c>
      <c r="DA302" s="24">
        <v>-2.76793E-2</v>
      </c>
      <c r="DB302" s="24">
        <v>-2.3961400000000001E-2</v>
      </c>
      <c r="DC302" s="24">
        <v>-1.21507E-2</v>
      </c>
      <c r="DD302" s="24">
        <v>7.182E-4</v>
      </c>
      <c r="DE302" s="24">
        <v>2.3539000000000001E-2</v>
      </c>
      <c r="DF302" s="24">
        <v>1.9070199999999999E-2</v>
      </c>
      <c r="DG302" s="24">
        <v>2.7036500000000002E-2</v>
      </c>
      <c r="DH302" s="24">
        <v>3.3523999999999998E-2</v>
      </c>
      <c r="DI302" s="24">
        <v>4.5067200000000002E-2</v>
      </c>
      <c r="DJ302" s="24">
        <v>8.7959999999999997E-2</v>
      </c>
      <c r="DK302" s="24">
        <v>9.3292100000000003E-2</v>
      </c>
      <c r="DL302" s="24">
        <v>0.10084</v>
      </c>
      <c r="DM302" s="24">
        <v>0.103169</v>
      </c>
      <c r="DN302" s="24">
        <v>9.8793000000000006E-2</v>
      </c>
      <c r="DO302" s="24">
        <v>0.115704</v>
      </c>
      <c r="DP302" s="24">
        <v>0.11922149999999999</v>
      </c>
      <c r="DQ302" s="24">
        <v>4.3601599999999997E-2</v>
      </c>
      <c r="DR302" s="24">
        <v>3.7048499999999998E-2</v>
      </c>
      <c r="DS302" s="24">
        <v>2.9700899999999999E-2</v>
      </c>
      <c r="DT302" s="24">
        <v>1.8347499999999999E-2</v>
      </c>
      <c r="DU302" s="24">
        <v>4.516E-3</v>
      </c>
      <c r="DV302" s="24">
        <v>-1.4851100000000001E-2</v>
      </c>
      <c r="DW302" s="24">
        <v>-2.8980499999999999E-2</v>
      </c>
      <c r="DX302" s="24">
        <v>-2.7660199999999999E-2</v>
      </c>
      <c r="DY302" s="24">
        <v>-1.7007999999999999E-2</v>
      </c>
      <c r="DZ302" s="24">
        <v>-1.39043E-2</v>
      </c>
      <c r="EA302" s="24">
        <v>-2.9028999999999999E-3</v>
      </c>
      <c r="EB302" s="24">
        <v>9.5773999999999998E-3</v>
      </c>
      <c r="EC302" s="24">
        <v>3.1609999999999999E-2</v>
      </c>
      <c r="ED302" s="24">
        <v>2.7417899999999999E-2</v>
      </c>
      <c r="EE302" s="24">
        <v>3.6429999999999997E-2</v>
      </c>
      <c r="EF302" s="24">
        <v>4.3855999999999999E-2</v>
      </c>
      <c r="EG302" s="24">
        <v>5.6718299999999999E-2</v>
      </c>
      <c r="EH302" s="24">
        <v>0.1009982</v>
      </c>
      <c r="EI302" s="24">
        <v>0.1073894</v>
      </c>
      <c r="EJ302" s="24">
        <v>0.115994</v>
      </c>
      <c r="EK302" s="24">
        <v>0.1187115</v>
      </c>
      <c r="EL302" s="24">
        <v>0.1154174</v>
      </c>
      <c r="EM302" s="24">
        <v>0.1326773</v>
      </c>
      <c r="EN302" s="24">
        <v>0.13592950000000001</v>
      </c>
      <c r="EO302" s="24">
        <v>6.03454E-2</v>
      </c>
      <c r="EP302" s="24">
        <v>5.3245300000000002E-2</v>
      </c>
      <c r="EQ302" s="24">
        <v>4.5731500000000001E-2</v>
      </c>
      <c r="ER302" s="24">
        <v>3.36691E-2</v>
      </c>
      <c r="ES302" s="24">
        <v>1.8479200000000001E-2</v>
      </c>
      <c r="ET302" s="24">
        <v>-2.0122999999999999E-3</v>
      </c>
      <c r="EU302" s="24">
        <v>61.790559999999999</v>
      </c>
      <c r="EV302" s="24">
        <v>61.728099999999998</v>
      </c>
      <c r="EW302" s="24">
        <v>61.014470000000003</v>
      </c>
      <c r="EX302" s="24">
        <v>60.59863</v>
      </c>
      <c r="EY302" s="24">
        <v>59.824069999999999</v>
      </c>
      <c r="EZ302" s="24">
        <v>59.416600000000003</v>
      </c>
      <c r="FA302" s="24">
        <v>59.23686</v>
      </c>
      <c r="FB302" s="24">
        <v>60.12567</v>
      </c>
      <c r="FC302" s="24">
        <v>62.795119999999997</v>
      </c>
      <c r="FD302" s="24">
        <v>66.438689999999994</v>
      </c>
      <c r="FE302" s="24">
        <v>71.234579999999994</v>
      </c>
      <c r="FF302" s="24">
        <v>73.411270000000002</v>
      </c>
      <c r="FG302" s="24">
        <v>74.980199999999996</v>
      </c>
      <c r="FH302" s="24">
        <v>76.844629999999995</v>
      </c>
      <c r="FI302" s="24">
        <v>77.573490000000007</v>
      </c>
      <c r="FJ302" s="24">
        <v>78.023610000000005</v>
      </c>
      <c r="FK302" s="24">
        <v>76.452399999999997</v>
      </c>
      <c r="FL302" s="24">
        <v>74.365579999999994</v>
      </c>
      <c r="FM302" s="24">
        <v>71.645089999999996</v>
      </c>
      <c r="FN302" s="24">
        <v>68.543790000000001</v>
      </c>
      <c r="FO302" s="24">
        <v>64.857569999999996</v>
      </c>
      <c r="FP302" s="24">
        <v>62.63062</v>
      </c>
      <c r="FQ302" s="24">
        <v>61.693069999999999</v>
      </c>
      <c r="FR302" s="24">
        <v>60.990099999999998</v>
      </c>
      <c r="FS302" s="24">
        <v>0.2442146</v>
      </c>
      <c r="FT302" s="24">
        <v>1.07055E-2</v>
      </c>
      <c r="FU302" s="24">
        <v>1.7784500000000002E-2</v>
      </c>
    </row>
    <row r="303" spans="1:177" x14ac:dyDescent="0.2">
      <c r="A303" s="14" t="s">
        <v>228</v>
      </c>
      <c r="B303" s="14" t="s">
        <v>199</v>
      </c>
      <c r="C303" s="14" t="s">
        <v>225</v>
      </c>
      <c r="D303" s="36" t="s">
        <v>256</v>
      </c>
      <c r="E303" s="25" t="s">
        <v>220</v>
      </c>
      <c r="F303" s="25">
        <v>2386</v>
      </c>
      <c r="G303" s="24">
        <v>0.58361229999999997</v>
      </c>
      <c r="H303" s="24">
        <v>0.50717509999999999</v>
      </c>
      <c r="I303" s="24">
        <v>0.47466039999999998</v>
      </c>
      <c r="J303" s="24">
        <v>0.45729540000000002</v>
      </c>
      <c r="K303" s="24">
        <v>0.45639950000000001</v>
      </c>
      <c r="L303" s="24">
        <v>0.48513669999999998</v>
      </c>
      <c r="M303" s="24">
        <v>0.55341149999999995</v>
      </c>
      <c r="N303" s="24">
        <v>0.61210030000000004</v>
      </c>
      <c r="O303" s="24">
        <v>0.61108399999999996</v>
      </c>
      <c r="P303" s="24">
        <v>0.59402540000000004</v>
      </c>
      <c r="Q303" s="24">
        <v>0.62452010000000002</v>
      </c>
      <c r="R303" s="24">
        <v>0.66629859999999996</v>
      </c>
      <c r="S303" s="24">
        <v>0.6735179</v>
      </c>
      <c r="T303" s="24">
        <v>0.68170039999999998</v>
      </c>
      <c r="U303" s="24">
        <v>0.68551479999999998</v>
      </c>
      <c r="V303" s="24">
        <v>0.73253089999999998</v>
      </c>
      <c r="W303" s="24">
        <v>0.77212829999999999</v>
      </c>
      <c r="X303" s="24">
        <v>0.83677040000000003</v>
      </c>
      <c r="Y303" s="24">
        <v>0.90214019999999995</v>
      </c>
      <c r="Z303" s="24">
        <v>0.92379670000000003</v>
      </c>
      <c r="AA303" s="24">
        <v>1.017493</v>
      </c>
      <c r="AB303" s="24">
        <v>0.95950880000000005</v>
      </c>
      <c r="AC303" s="24">
        <v>0.84293549999999995</v>
      </c>
      <c r="AD303" s="24">
        <v>0.70567919999999995</v>
      </c>
      <c r="AE303" s="24">
        <v>-9.3024599999999999E-2</v>
      </c>
      <c r="AF303" s="24">
        <v>-9.1214699999999996E-2</v>
      </c>
      <c r="AG303" s="24">
        <v>-7.2670700000000005E-2</v>
      </c>
      <c r="AH303" s="24">
        <v>-5.8007000000000003E-2</v>
      </c>
      <c r="AI303" s="24">
        <v>-4.2517600000000003E-2</v>
      </c>
      <c r="AJ303" s="24">
        <v>-3.0490400000000001E-2</v>
      </c>
      <c r="AK303" s="24">
        <v>-1.49543E-2</v>
      </c>
      <c r="AL303" s="24">
        <v>-6.3700000000000003E-5</v>
      </c>
      <c r="AM303" s="24">
        <v>4.3255000000000004E-3</v>
      </c>
      <c r="AN303" s="24">
        <v>-5.1951000000000002E-3</v>
      </c>
      <c r="AO303" s="24">
        <v>1.0368499999999999E-2</v>
      </c>
      <c r="AP303" s="24">
        <v>3.8780599999999998E-2</v>
      </c>
      <c r="AQ303" s="24">
        <v>3.3726899999999997E-2</v>
      </c>
      <c r="AR303" s="24">
        <v>4.04435E-2</v>
      </c>
      <c r="AS303" s="24">
        <v>3.3493299999999997E-2</v>
      </c>
      <c r="AT303" s="24">
        <v>4.2731999999999999E-2</v>
      </c>
      <c r="AU303" s="24">
        <v>5.1941000000000001E-2</v>
      </c>
      <c r="AV303" s="24">
        <v>6.6850699999999999E-2</v>
      </c>
      <c r="AW303" s="24">
        <v>1.44332E-2</v>
      </c>
      <c r="AX303" s="24">
        <v>8.0286000000000003E-3</v>
      </c>
      <c r="AY303" s="24">
        <v>-5.4115999999999999E-3</v>
      </c>
      <c r="AZ303" s="24">
        <v>-6.2690999999999997E-3</v>
      </c>
      <c r="BA303" s="24">
        <v>-2.77898E-2</v>
      </c>
      <c r="BB303" s="24">
        <v>-4.6828799999999997E-2</v>
      </c>
      <c r="BC303" s="24">
        <v>-7.49586E-2</v>
      </c>
      <c r="BD303" s="24">
        <v>-7.4460899999999997E-2</v>
      </c>
      <c r="BE303" s="24">
        <v>-5.8311000000000002E-2</v>
      </c>
      <c r="BF303" s="24">
        <v>-4.4650299999999997E-2</v>
      </c>
      <c r="BG303" s="24">
        <v>-3.0865500000000001E-2</v>
      </c>
      <c r="BH303" s="24">
        <v>-2.01222E-2</v>
      </c>
      <c r="BI303" s="24">
        <v>-5.6458000000000003E-3</v>
      </c>
      <c r="BJ303" s="24">
        <v>9.8621000000000004E-3</v>
      </c>
      <c r="BK303" s="24">
        <v>1.5883899999999999E-2</v>
      </c>
      <c r="BL303" s="24">
        <v>7.8524000000000007E-3</v>
      </c>
      <c r="BM303" s="24">
        <v>2.4319E-2</v>
      </c>
      <c r="BN303" s="24">
        <v>5.3876E-2</v>
      </c>
      <c r="BO303" s="24">
        <v>4.9973400000000001E-2</v>
      </c>
      <c r="BP303" s="24">
        <v>5.73643E-2</v>
      </c>
      <c r="BQ303" s="24">
        <v>5.0938700000000003E-2</v>
      </c>
      <c r="BR303" s="24">
        <v>6.17032E-2</v>
      </c>
      <c r="BS303" s="24">
        <v>7.1483199999999997E-2</v>
      </c>
      <c r="BT303" s="24">
        <v>8.6131100000000002E-2</v>
      </c>
      <c r="BU303" s="24">
        <v>3.3304100000000003E-2</v>
      </c>
      <c r="BV303" s="24">
        <v>2.68627E-2</v>
      </c>
      <c r="BW303" s="24">
        <v>1.4136299999999999E-2</v>
      </c>
      <c r="BX303" s="24">
        <v>1.30311E-2</v>
      </c>
      <c r="BY303" s="24">
        <v>-1.02624E-2</v>
      </c>
      <c r="BZ303" s="24">
        <v>-3.0411899999999999E-2</v>
      </c>
      <c r="CA303" s="24">
        <v>-6.2446099999999997E-2</v>
      </c>
      <c r="CB303" s="24">
        <v>-6.2857300000000005E-2</v>
      </c>
      <c r="CC303" s="24">
        <v>-4.8365600000000002E-2</v>
      </c>
      <c r="CD303" s="24">
        <v>-3.5399399999999998E-2</v>
      </c>
      <c r="CE303" s="24">
        <v>-2.2795300000000001E-2</v>
      </c>
      <c r="CF303" s="24">
        <v>-1.2941299999999999E-2</v>
      </c>
      <c r="CG303" s="24">
        <v>8.0110000000000001E-4</v>
      </c>
      <c r="CH303" s="24">
        <v>1.67367E-2</v>
      </c>
      <c r="CI303" s="24">
        <v>2.3889199999999999E-2</v>
      </c>
      <c r="CJ303" s="24">
        <v>1.6889100000000001E-2</v>
      </c>
      <c r="CK303" s="24">
        <v>3.39811E-2</v>
      </c>
      <c r="CL303" s="24">
        <v>6.4331100000000002E-2</v>
      </c>
      <c r="CM303" s="24">
        <v>6.1225700000000001E-2</v>
      </c>
      <c r="CN303" s="24">
        <v>6.9083500000000006E-2</v>
      </c>
      <c r="CO303" s="24">
        <v>6.3021300000000002E-2</v>
      </c>
      <c r="CP303" s="24">
        <v>7.4842599999999995E-2</v>
      </c>
      <c r="CQ303" s="24">
        <v>8.5017999999999996E-2</v>
      </c>
      <c r="CR303" s="24">
        <v>9.9484699999999995E-2</v>
      </c>
      <c r="CS303" s="24">
        <v>4.6373999999999999E-2</v>
      </c>
      <c r="CT303" s="24">
        <v>3.9907100000000001E-2</v>
      </c>
      <c r="CU303" s="24">
        <v>2.7675100000000001E-2</v>
      </c>
      <c r="CV303" s="24">
        <v>2.6398399999999999E-2</v>
      </c>
      <c r="CW303" s="24">
        <v>1.8771E-3</v>
      </c>
      <c r="CX303" s="24">
        <v>-1.9041499999999999E-2</v>
      </c>
      <c r="CY303" s="24">
        <v>-4.9933600000000002E-2</v>
      </c>
      <c r="CZ303" s="24">
        <v>-5.1253699999999999E-2</v>
      </c>
      <c r="DA303" s="24">
        <v>-3.8420099999999999E-2</v>
      </c>
      <c r="DB303" s="24">
        <v>-2.6148600000000001E-2</v>
      </c>
      <c r="DC303" s="24">
        <v>-1.47251E-2</v>
      </c>
      <c r="DD303" s="24">
        <v>-5.7603000000000003E-3</v>
      </c>
      <c r="DE303" s="24">
        <v>7.2481000000000004E-3</v>
      </c>
      <c r="DF303" s="24">
        <v>2.3611300000000002E-2</v>
      </c>
      <c r="DG303" s="24">
        <v>3.1894499999999999E-2</v>
      </c>
      <c r="DH303" s="24">
        <v>2.5925799999999999E-2</v>
      </c>
      <c r="DI303" s="24">
        <v>4.36432E-2</v>
      </c>
      <c r="DJ303" s="24">
        <v>7.4786099999999994E-2</v>
      </c>
      <c r="DK303" s="24">
        <v>7.2477899999999998E-2</v>
      </c>
      <c r="DL303" s="24">
        <v>8.0802799999999994E-2</v>
      </c>
      <c r="DM303" s="24">
        <v>7.5103900000000001E-2</v>
      </c>
      <c r="DN303" s="24">
        <v>8.7982000000000005E-2</v>
      </c>
      <c r="DO303" s="24">
        <v>9.8552799999999996E-2</v>
      </c>
      <c r="DP303" s="24">
        <v>0.1128382</v>
      </c>
      <c r="DQ303" s="24">
        <v>5.9443799999999998E-2</v>
      </c>
      <c r="DR303" s="24">
        <v>5.2951499999999999E-2</v>
      </c>
      <c r="DS303" s="24">
        <v>4.1213899999999998E-2</v>
      </c>
      <c r="DT303" s="24">
        <v>3.9765700000000001E-2</v>
      </c>
      <c r="DU303" s="24">
        <v>1.4016499999999999E-2</v>
      </c>
      <c r="DV303" s="24">
        <v>-7.6712000000000004E-3</v>
      </c>
      <c r="DW303" s="24">
        <v>-3.1867600000000003E-2</v>
      </c>
      <c r="DX303" s="24">
        <v>-3.44999E-2</v>
      </c>
      <c r="DY303" s="24">
        <v>-2.4060499999999999E-2</v>
      </c>
      <c r="DZ303" s="24">
        <v>-1.2791800000000001E-2</v>
      </c>
      <c r="EA303" s="24">
        <v>-3.0730000000000002E-3</v>
      </c>
      <c r="EB303" s="24">
        <v>4.6078999999999998E-3</v>
      </c>
      <c r="EC303" s="24">
        <v>1.6556600000000001E-2</v>
      </c>
      <c r="ED303" s="24">
        <v>3.35371E-2</v>
      </c>
      <c r="EE303" s="24">
        <v>4.3452900000000003E-2</v>
      </c>
      <c r="EF303" s="24">
        <v>3.8973300000000002E-2</v>
      </c>
      <c r="EG303" s="24">
        <v>5.7593800000000001E-2</v>
      </c>
      <c r="EH303" s="24">
        <v>8.9881500000000003E-2</v>
      </c>
      <c r="EI303" s="24">
        <v>8.8724399999999995E-2</v>
      </c>
      <c r="EJ303" s="24">
        <v>9.7723500000000005E-2</v>
      </c>
      <c r="EK303" s="24">
        <v>9.2549300000000001E-2</v>
      </c>
      <c r="EL303" s="24">
        <v>0.1069531</v>
      </c>
      <c r="EM303" s="24">
        <v>0.1180949</v>
      </c>
      <c r="EN303" s="24">
        <v>0.1321186</v>
      </c>
      <c r="EO303" s="24">
        <v>7.8314700000000001E-2</v>
      </c>
      <c r="EP303" s="24">
        <v>7.1785600000000005E-2</v>
      </c>
      <c r="EQ303" s="24">
        <v>6.0761799999999998E-2</v>
      </c>
      <c r="ER303" s="24">
        <v>5.9065899999999998E-2</v>
      </c>
      <c r="ES303" s="24">
        <v>3.15439E-2</v>
      </c>
      <c r="ET303" s="24">
        <v>8.7457000000000003E-3</v>
      </c>
      <c r="EU303" s="24">
        <v>62.10519</v>
      </c>
      <c r="EV303" s="24">
        <v>62.854550000000003</v>
      </c>
      <c r="EW303" s="24">
        <v>62.045459999999999</v>
      </c>
      <c r="EX303" s="24">
        <v>61.819479999999999</v>
      </c>
      <c r="EY303" s="24">
        <v>61.209090000000003</v>
      </c>
      <c r="EZ303" s="24">
        <v>60.994799999999998</v>
      </c>
      <c r="FA303" s="24">
        <v>60.714289999999998</v>
      </c>
      <c r="FB303" s="24">
        <v>61.037660000000002</v>
      </c>
      <c r="FC303" s="24">
        <v>62.385719999999999</v>
      </c>
      <c r="FD303" s="24">
        <v>65.696110000000004</v>
      </c>
      <c r="FE303" s="24">
        <v>70.31429</v>
      </c>
      <c r="FF303" s="24">
        <v>72.079220000000007</v>
      </c>
      <c r="FG303" s="24">
        <v>72.929869999999994</v>
      </c>
      <c r="FH303" s="24">
        <v>74.49091</v>
      </c>
      <c r="FI303" s="24">
        <v>75.087010000000006</v>
      </c>
      <c r="FJ303" s="24">
        <v>75.380520000000004</v>
      </c>
      <c r="FK303" s="24">
        <v>73.740260000000006</v>
      </c>
      <c r="FL303" s="24">
        <v>71.666240000000002</v>
      </c>
      <c r="FM303" s="24">
        <v>68.912989999999994</v>
      </c>
      <c r="FN303" s="24">
        <v>66.757140000000007</v>
      </c>
      <c r="FO303" s="24">
        <v>63.641559999999998</v>
      </c>
      <c r="FP303" s="24">
        <v>62.192210000000003</v>
      </c>
      <c r="FQ303" s="24">
        <v>61.302599999999998</v>
      </c>
      <c r="FR303" s="24">
        <v>61.106490000000001</v>
      </c>
      <c r="FS303" s="24">
        <v>0.2824932</v>
      </c>
      <c r="FT303" s="24">
        <v>1.2539099999999999E-2</v>
      </c>
      <c r="FU303" s="24">
        <v>2.0265200000000001E-2</v>
      </c>
    </row>
    <row r="304" spans="1:177" x14ac:dyDescent="0.2">
      <c r="A304" s="14" t="s">
        <v>228</v>
      </c>
      <c r="B304" s="14" t="s">
        <v>199</v>
      </c>
      <c r="C304" s="14" t="s">
        <v>225</v>
      </c>
      <c r="D304" s="36" t="s">
        <v>256</v>
      </c>
      <c r="E304" s="25" t="s">
        <v>221</v>
      </c>
      <c r="F304" s="25">
        <v>1705</v>
      </c>
      <c r="G304" s="24">
        <v>0.68228409999999995</v>
      </c>
      <c r="H304" s="24">
        <v>0.58324359999999997</v>
      </c>
      <c r="I304" s="24">
        <v>0.55780640000000004</v>
      </c>
      <c r="J304" s="24">
        <v>0.52916070000000004</v>
      </c>
      <c r="K304" s="24">
        <v>0.53812439999999995</v>
      </c>
      <c r="L304" s="24">
        <v>0.57226489999999997</v>
      </c>
      <c r="M304" s="24">
        <v>0.65639999999999998</v>
      </c>
      <c r="N304" s="24">
        <v>0.65256820000000004</v>
      </c>
      <c r="O304" s="24">
        <v>0.62287519999999996</v>
      </c>
      <c r="P304" s="24">
        <v>0.6173748</v>
      </c>
      <c r="Q304" s="24">
        <v>0.629274</v>
      </c>
      <c r="R304" s="24">
        <v>0.72789749999999998</v>
      </c>
      <c r="S304" s="24">
        <v>0.79414549999999995</v>
      </c>
      <c r="T304" s="24">
        <v>0.83879559999999997</v>
      </c>
      <c r="U304" s="24">
        <v>0.9007136</v>
      </c>
      <c r="V304" s="24">
        <v>0.95163799999999998</v>
      </c>
      <c r="W304" s="24">
        <v>1.0444690000000001</v>
      </c>
      <c r="X304" s="24">
        <v>1.178572</v>
      </c>
      <c r="Y304" s="24">
        <v>1.1969380000000001</v>
      </c>
      <c r="Z304" s="24">
        <v>1.1704110000000001</v>
      </c>
      <c r="AA304" s="24">
        <v>1.121065</v>
      </c>
      <c r="AB304" s="24">
        <v>1.0108429999999999</v>
      </c>
      <c r="AC304" s="24">
        <v>0.86778469999999996</v>
      </c>
      <c r="AD304" s="24">
        <v>0.71673659999999995</v>
      </c>
      <c r="AE304" s="24">
        <v>-6.8229700000000004E-2</v>
      </c>
      <c r="AF304" s="24">
        <v>-5.5265300000000003E-2</v>
      </c>
      <c r="AG304" s="24">
        <v>-3.6604499999999998E-2</v>
      </c>
      <c r="AH304" s="24">
        <v>-4.4068599999999999E-2</v>
      </c>
      <c r="AI304" s="24">
        <v>-3.5857199999999999E-2</v>
      </c>
      <c r="AJ304" s="24">
        <v>-2.20279E-2</v>
      </c>
      <c r="AK304" s="24">
        <v>1.4110599999999999E-2</v>
      </c>
      <c r="AL304" s="24">
        <v>-1.8550400000000002E-2</v>
      </c>
      <c r="AM304" s="24">
        <v>-1.6732799999999999E-2</v>
      </c>
      <c r="AN304" s="24">
        <v>-3.235E-4</v>
      </c>
      <c r="AO304" s="24">
        <v>-8.4866000000000004E-3</v>
      </c>
      <c r="AP304" s="24">
        <v>2.3594500000000001E-2</v>
      </c>
      <c r="AQ304" s="24">
        <v>3.13499E-2</v>
      </c>
      <c r="AR304" s="24">
        <v>2.7253699999999999E-2</v>
      </c>
      <c r="AS304" s="24">
        <v>4.1893899999999998E-2</v>
      </c>
      <c r="AT304" s="24">
        <v>1.6209899999999999E-2</v>
      </c>
      <c r="AU304" s="24">
        <v>3.6168899999999997E-2</v>
      </c>
      <c r="AV304" s="24">
        <v>3.08224E-2</v>
      </c>
      <c r="AW304" s="24">
        <v>-5.0118999999999997E-2</v>
      </c>
      <c r="AX304" s="24">
        <v>-4.77765E-2</v>
      </c>
      <c r="AY304" s="24">
        <v>-4.4102299999999997E-2</v>
      </c>
      <c r="AZ304" s="24">
        <v>-6.3050700000000001E-2</v>
      </c>
      <c r="BA304" s="24">
        <v>-5.3487899999999998E-2</v>
      </c>
      <c r="BB304" s="24">
        <v>-5.9289300000000003E-2</v>
      </c>
      <c r="BC304" s="24">
        <v>-4.39294E-2</v>
      </c>
      <c r="BD304" s="24">
        <v>-3.5881400000000001E-2</v>
      </c>
      <c r="BE304" s="24">
        <v>-2.0735300000000002E-2</v>
      </c>
      <c r="BF304" s="24">
        <v>-2.8783199999999998E-2</v>
      </c>
      <c r="BG304" s="24">
        <v>-2.0742099999999999E-2</v>
      </c>
      <c r="BH304" s="24">
        <v>-6.4079000000000002E-3</v>
      </c>
      <c r="BI304" s="24">
        <v>2.8514299999999999E-2</v>
      </c>
      <c r="BJ304" s="24">
        <v>-4.0986E-3</v>
      </c>
      <c r="BK304" s="24">
        <v>-1.0353999999999999E-3</v>
      </c>
      <c r="BL304" s="24">
        <v>1.63727E-2</v>
      </c>
      <c r="BM304" s="24">
        <v>1.1467E-2</v>
      </c>
      <c r="BN304" s="24">
        <v>4.66028E-2</v>
      </c>
      <c r="BO304" s="24">
        <v>5.6350999999999998E-2</v>
      </c>
      <c r="BP304" s="24">
        <v>5.4870700000000001E-2</v>
      </c>
      <c r="BQ304" s="24">
        <v>7.0127700000000001E-2</v>
      </c>
      <c r="BR304" s="24">
        <v>4.5959699999999999E-2</v>
      </c>
      <c r="BS304" s="24">
        <v>6.6337099999999996E-2</v>
      </c>
      <c r="BT304" s="24">
        <v>6.04202E-2</v>
      </c>
      <c r="BU304" s="24">
        <v>-1.9863599999999999E-2</v>
      </c>
      <c r="BV304" s="24">
        <v>-1.9198E-2</v>
      </c>
      <c r="BW304" s="24">
        <v>-1.6960200000000002E-2</v>
      </c>
      <c r="BX304" s="24">
        <v>-3.80536E-2</v>
      </c>
      <c r="BY304" s="24">
        <v>-3.0730299999999999E-2</v>
      </c>
      <c r="BZ304" s="24">
        <v>-3.8848100000000003E-2</v>
      </c>
      <c r="CA304" s="24">
        <v>-2.7099000000000002E-2</v>
      </c>
      <c r="CB304" s="24">
        <v>-2.2456199999999999E-2</v>
      </c>
      <c r="CC304" s="24">
        <v>-9.7442999999999991E-3</v>
      </c>
      <c r="CD304" s="24">
        <v>-1.8196500000000001E-2</v>
      </c>
      <c r="CE304" s="24">
        <v>-1.0273300000000001E-2</v>
      </c>
      <c r="CF304" s="24">
        <v>4.4104000000000001E-3</v>
      </c>
      <c r="CG304" s="24">
        <v>3.8490200000000002E-2</v>
      </c>
      <c r="CH304" s="24">
        <v>5.9107999999999999E-3</v>
      </c>
      <c r="CI304" s="24">
        <v>9.8365999999999992E-3</v>
      </c>
      <c r="CJ304" s="24">
        <v>2.79365E-2</v>
      </c>
      <c r="CK304" s="24">
        <v>2.5286900000000001E-2</v>
      </c>
      <c r="CL304" s="24">
        <v>6.2538399999999994E-2</v>
      </c>
      <c r="CM304" s="24">
        <v>7.3666599999999999E-2</v>
      </c>
      <c r="CN304" s="24">
        <v>7.39982E-2</v>
      </c>
      <c r="CO304" s="24">
        <v>8.9682300000000006E-2</v>
      </c>
      <c r="CP304" s="24">
        <v>6.6564300000000007E-2</v>
      </c>
      <c r="CQ304" s="24">
        <v>8.7231600000000006E-2</v>
      </c>
      <c r="CR304" s="24">
        <v>8.0919599999999994E-2</v>
      </c>
      <c r="CS304" s="24">
        <v>1.0912000000000001E-3</v>
      </c>
      <c r="CT304" s="24">
        <v>5.953E-4</v>
      </c>
      <c r="CU304" s="24">
        <v>1.8383E-3</v>
      </c>
      <c r="CV304" s="24">
        <v>-2.0740600000000001E-2</v>
      </c>
      <c r="CW304" s="24">
        <v>-1.4968499999999999E-2</v>
      </c>
      <c r="CX304" s="24">
        <v>-2.46906E-2</v>
      </c>
      <c r="CY304" s="24">
        <v>-1.02687E-2</v>
      </c>
      <c r="CZ304" s="24">
        <v>-9.0310000000000008E-3</v>
      </c>
      <c r="DA304" s="24">
        <v>1.2466999999999999E-3</v>
      </c>
      <c r="DB304" s="24">
        <v>-7.6099000000000002E-3</v>
      </c>
      <c r="DC304" s="24">
        <v>1.9540000000000001E-4</v>
      </c>
      <c r="DD304" s="24">
        <v>1.52287E-2</v>
      </c>
      <c r="DE304" s="24">
        <v>4.8466099999999998E-2</v>
      </c>
      <c r="DF304" s="24">
        <v>1.59201E-2</v>
      </c>
      <c r="DG304" s="24">
        <v>2.0708500000000001E-2</v>
      </c>
      <c r="DH304" s="24">
        <v>3.9500199999999999E-2</v>
      </c>
      <c r="DI304" s="24">
        <v>3.9106700000000001E-2</v>
      </c>
      <c r="DJ304" s="24">
        <v>7.8473899999999999E-2</v>
      </c>
      <c r="DK304" s="24">
        <v>9.0982300000000002E-2</v>
      </c>
      <c r="DL304" s="24">
        <v>9.3125600000000003E-2</v>
      </c>
      <c r="DM304" s="24">
        <v>0.109237</v>
      </c>
      <c r="DN304" s="24">
        <v>8.7168999999999996E-2</v>
      </c>
      <c r="DO304" s="24">
        <v>0.108126</v>
      </c>
      <c r="DP304" s="24">
        <v>0.101419</v>
      </c>
      <c r="DQ304" s="24">
        <v>2.2046099999999999E-2</v>
      </c>
      <c r="DR304" s="24">
        <v>2.0388699999999999E-2</v>
      </c>
      <c r="DS304" s="24">
        <v>2.06369E-2</v>
      </c>
      <c r="DT304" s="24">
        <v>-3.4277000000000001E-3</v>
      </c>
      <c r="DU304" s="24">
        <v>7.9330000000000004E-4</v>
      </c>
      <c r="DV304" s="24">
        <v>-1.05331E-2</v>
      </c>
      <c r="DW304" s="24">
        <v>1.4031699999999999E-2</v>
      </c>
      <c r="DX304" s="24">
        <v>1.0352800000000001E-2</v>
      </c>
      <c r="DY304" s="24">
        <v>1.71159E-2</v>
      </c>
      <c r="DZ304" s="24">
        <v>7.6756000000000003E-3</v>
      </c>
      <c r="EA304" s="24">
        <v>1.5310600000000001E-2</v>
      </c>
      <c r="EB304" s="24">
        <v>3.08487E-2</v>
      </c>
      <c r="EC304" s="24">
        <v>6.2869700000000001E-2</v>
      </c>
      <c r="ED304" s="24">
        <v>3.0372E-2</v>
      </c>
      <c r="EE304" s="24">
        <v>3.6406000000000001E-2</v>
      </c>
      <c r="EF304" s="24">
        <v>5.6196400000000001E-2</v>
      </c>
      <c r="EG304" s="24">
        <v>5.9060300000000003E-2</v>
      </c>
      <c r="EH304" s="24">
        <v>0.1014823</v>
      </c>
      <c r="EI304" s="24">
        <v>0.1159834</v>
      </c>
      <c r="EJ304" s="24">
        <v>0.12074260000000001</v>
      </c>
      <c r="EK304" s="24">
        <v>0.1374708</v>
      </c>
      <c r="EL304" s="24">
        <v>0.1169188</v>
      </c>
      <c r="EM304" s="24">
        <v>0.13829430000000001</v>
      </c>
      <c r="EN304" s="24">
        <v>0.13101689999999999</v>
      </c>
      <c r="EO304" s="24">
        <v>5.2301500000000001E-2</v>
      </c>
      <c r="EP304" s="24">
        <v>4.89671E-2</v>
      </c>
      <c r="EQ304" s="24">
        <v>4.7779000000000002E-2</v>
      </c>
      <c r="ER304" s="24">
        <v>2.1569399999999999E-2</v>
      </c>
      <c r="ES304" s="24">
        <v>2.35508E-2</v>
      </c>
      <c r="ET304" s="24">
        <v>9.9080000000000001E-3</v>
      </c>
      <c r="EU304" s="24">
        <v>61.344380000000001</v>
      </c>
      <c r="EV304" s="24">
        <v>60.130760000000002</v>
      </c>
      <c r="EW304" s="24">
        <v>59.552489999999999</v>
      </c>
      <c r="EX304" s="24">
        <v>58.867400000000004</v>
      </c>
      <c r="EY304" s="24">
        <v>57.860030000000002</v>
      </c>
      <c r="EZ304" s="24">
        <v>57.178640000000001</v>
      </c>
      <c r="FA304" s="24">
        <v>57.141800000000003</v>
      </c>
      <c r="FB304" s="24">
        <v>58.832410000000003</v>
      </c>
      <c r="FC304" s="24">
        <v>63.375689999999999</v>
      </c>
      <c r="FD304" s="24">
        <v>67.491709999999998</v>
      </c>
      <c r="FE304" s="24">
        <v>72.539599999999993</v>
      </c>
      <c r="FF304" s="24">
        <v>75.300190000000001</v>
      </c>
      <c r="FG304" s="24">
        <v>77.887659999999997</v>
      </c>
      <c r="FH304" s="24">
        <v>80.182320000000004</v>
      </c>
      <c r="FI304" s="24">
        <v>81.099450000000004</v>
      </c>
      <c r="FJ304" s="24">
        <v>81.771640000000005</v>
      </c>
      <c r="FK304" s="24">
        <v>80.298339999999996</v>
      </c>
      <c r="FL304" s="24">
        <v>78.193370000000002</v>
      </c>
      <c r="FM304" s="24">
        <v>75.51934</v>
      </c>
      <c r="FN304" s="24">
        <v>71.077349999999996</v>
      </c>
      <c r="FO304" s="24">
        <v>66.581950000000006</v>
      </c>
      <c r="FP304" s="24">
        <v>63.252299999999998</v>
      </c>
      <c r="FQ304" s="24">
        <v>62.246780000000001</v>
      </c>
      <c r="FR304" s="24">
        <v>60.825049999999997</v>
      </c>
      <c r="FS304" s="24">
        <v>0.43147239999999998</v>
      </c>
      <c r="FT304" s="24">
        <v>1.8677699999999998E-2</v>
      </c>
      <c r="FU304" s="24">
        <v>3.1854E-2</v>
      </c>
    </row>
    <row r="305" spans="1:177" x14ac:dyDescent="0.2">
      <c r="A305" s="14" t="s">
        <v>228</v>
      </c>
      <c r="B305" s="14" t="s">
        <v>199</v>
      </c>
      <c r="C305" s="14" t="s">
        <v>225</v>
      </c>
      <c r="D305" s="36" t="s">
        <v>257</v>
      </c>
      <c r="E305" s="25" t="s">
        <v>219</v>
      </c>
      <c r="F305" s="25">
        <v>2917</v>
      </c>
      <c r="G305" s="24">
        <v>0.64163999999999999</v>
      </c>
      <c r="H305" s="24">
        <v>0.57483249999999997</v>
      </c>
      <c r="I305" s="24">
        <v>0.54294830000000005</v>
      </c>
      <c r="J305" s="24">
        <v>0.53128149999999996</v>
      </c>
      <c r="K305" s="24">
        <v>0.52475749999999999</v>
      </c>
      <c r="L305" s="24">
        <v>0.57360699999999998</v>
      </c>
      <c r="M305" s="24">
        <v>0.65292729999999999</v>
      </c>
      <c r="N305" s="24">
        <v>0.67257149999999999</v>
      </c>
      <c r="O305" s="24">
        <v>0.65517689999999995</v>
      </c>
      <c r="P305" s="24">
        <v>0.66302589999999995</v>
      </c>
      <c r="Q305" s="24">
        <v>0.67859049999999999</v>
      </c>
      <c r="R305" s="24">
        <v>0.73020399999999996</v>
      </c>
      <c r="S305" s="24">
        <v>0.75969359999999997</v>
      </c>
      <c r="T305" s="24">
        <v>0.81304390000000004</v>
      </c>
      <c r="U305" s="24">
        <v>0.86749509999999996</v>
      </c>
      <c r="V305" s="24">
        <v>0.89642580000000005</v>
      </c>
      <c r="W305" s="24">
        <v>0.95779539999999996</v>
      </c>
      <c r="X305" s="24">
        <v>1.116541</v>
      </c>
      <c r="Y305" s="24">
        <v>1.1794899999999999</v>
      </c>
      <c r="Z305" s="24">
        <v>1.21001</v>
      </c>
      <c r="AA305" s="24">
        <v>1.215228</v>
      </c>
      <c r="AB305" s="24">
        <v>1.1148659999999999</v>
      </c>
      <c r="AC305" s="24">
        <v>0.92265770000000003</v>
      </c>
      <c r="AD305" s="24">
        <v>0.76239699999999999</v>
      </c>
      <c r="AE305" s="24">
        <v>-3.8740400000000001E-2</v>
      </c>
      <c r="AF305" s="24">
        <v>-3.7985400000000002E-2</v>
      </c>
      <c r="AG305" s="24">
        <v>-3.0262500000000001E-2</v>
      </c>
      <c r="AH305" s="24">
        <v>-3.4460499999999998E-2</v>
      </c>
      <c r="AI305" s="24">
        <v>-2.4709399999999999E-2</v>
      </c>
      <c r="AJ305" s="24">
        <v>-2.53543E-2</v>
      </c>
      <c r="AK305" s="24">
        <v>-6.8163E-3</v>
      </c>
      <c r="AL305" s="24">
        <v>4.9040000000000004E-3</v>
      </c>
      <c r="AM305" s="24">
        <v>1.9216400000000002E-2</v>
      </c>
      <c r="AN305" s="24">
        <v>3.1884999999999997E-2</v>
      </c>
      <c r="AO305" s="24">
        <v>1.84847E-2</v>
      </c>
      <c r="AP305" s="24">
        <v>4.8525600000000002E-2</v>
      </c>
      <c r="AQ305" s="24">
        <v>3.0504E-2</v>
      </c>
      <c r="AR305" s="24">
        <v>4.9047599999999997E-2</v>
      </c>
      <c r="AS305" s="24">
        <v>3.6338099999999998E-2</v>
      </c>
      <c r="AT305" s="24">
        <v>3.5805799999999999E-2</v>
      </c>
      <c r="AU305" s="24">
        <v>3.8191900000000001E-2</v>
      </c>
      <c r="AV305" s="24">
        <v>2.8856099999999999E-2</v>
      </c>
      <c r="AW305" s="24">
        <v>3.2014999999999999E-3</v>
      </c>
      <c r="AX305" s="24">
        <v>4.5215999999999998E-3</v>
      </c>
      <c r="AY305" s="24">
        <v>1.8941800000000002E-2</v>
      </c>
      <c r="AZ305" s="24">
        <v>-4.3914999999999996E-3</v>
      </c>
      <c r="BA305" s="24">
        <v>-1.5165E-2</v>
      </c>
      <c r="BB305" s="24">
        <v>-2.79352E-2</v>
      </c>
      <c r="BC305" s="24">
        <v>-2.8115399999999999E-2</v>
      </c>
      <c r="BD305" s="24">
        <v>-2.7587500000000001E-2</v>
      </c>
      <c r="BE305" s="24">
        <v>-2.0501700000000001E-2</v>
      </c>
      <c r="BF305" s="24">
        <v>-2.4671100000000001E-2</v>
      </c>
      <c r="BG305" s="24">
        <v>-1.5642699999999999E-2</v>
      </c>
      <c r="BH305" s="24">
        <v>-1.6223000000000001E-2</v>
      </c>
      <c r="BI305" s="24">
        <v>2.2135000000000002E-3</v>
      </c>
      <c r="BJ305" s="24">
        <v>1.40213E-2</v>
      </c>
      <c r="BK305" s="24">
        <v>2.86018E-2</v>
      </c>
      <c r="BL305" s="24">
        <v>4.1475499999999998E-2</v>
      </c>
      <c r="BM305" s="24">
        <v>2.83634E-2</v>
      </c>
      <c r="BN305" s="24">
        <v>5.8827499999999998E-2</v>
      </c>
      <c r="BO305" s="24">
        <v>4.0761600000000002E-2</v>
      </c>
      <c r="BP305" s="24">
        <v>5.9299699999999997E-2</v>
      </c>
      <c r="BQ305" s="24">
        <v>4.7146899999999999E-2</v>
      </c>
      <c r="BR305" s="24">
        <v>4.6691200000000002E-2</v>
      </c>
      <c r="BS305" s="24">
        <v>4.9488600000000001E-2</v>
      </c>
      <c r="BT305" s="24">
        <v>4.0214600000000003E-2</v>
      </c>
      <c r="BU305" s="24">
        <v>1.5188200000000001E-2</v>
      </c>
      <c r="BV305" s="24">
        <v>1.6717900000000001E-2</v>
      </c>
      <c r="BW305" s="24">
        <v>3.08083E-2</v>
      </c>
      <c r="BX305" s="24">
        <v>6.8126000000000003E-3</v>
      </c>
      <c r="BY305" s="24">
        <v>-4.6284000000000004E-3</v>
      </c>
      <c r="BZ305" s="24">
        <v>-1.7698599999999998E-2</v>
      </c>
      <c r="CA305" s="24">
        <v>-2.0756500000000001E-2</v>
      </c>
      <c r="CB305" s="24">
        <v>-2.0385899999999998E-2</v>
      </c>
      <c r="CC305" s="24">
        <v>-1.3741400000000001E-2</v>
      </c>
      <c r="CD305" s="24">
        <v>-1.7890900000000001E-2</v>
      </c>
      <c r="CE305" s="24">
        <v>-9.3632000000000003E-3</v>
      </c>
      <c r="CF305" s="24">
        <v>-9.8987999999999993E-3</v>
      </c>
      <c r="CG305" s="24">
        <v>8.4674999999999993E-3</v>
      </c>
      <c r="CH305" s="24">
        <v>2.0335900000000001E-2</v>
      </c>
      <c r="CI305" s="24">
        <v>3.51022E-2</v>
      </c>
      <c r="CJ305" s="24">
        <v>4.8117800000000002E-2</v>
      </c>
      <c r="CK305" s="24">
        <v>3.5205399999999998E-2</v>
      </c>
      <c r="CL305" s="24">
        <v>6.5962599999999996E-2</v>
      </c>
      <c r="CM305" s="24">
        <v>4.7865999999999999E-2</v>
      </c>
      <c r="CN305" s="24">
        <v>6.6400200000000006E-2</v>
      </c>
      <c r="CO305" s="24">
        <v>5.4633000000000001E-2</v>
      </c>
      <c r="CP305" s="24">
        <v>5.4230500000000001E-2</v>
      </c>
      <c r="CQ305" s="24">
        <v>5.7312599999999998E-2</v>
      </c>
      <c r="CR305" s="24">
        <v>4.8081499999999999E-2</v>
      </c>
      <c r="CS305" s="24">
        <v>2.34901E-2</v>
      </c>
      <c r="CT305" s="24">
        <v>2.5165099999999999E-2</v>
      </c>
      <c r="CU305" s="24">
        <v>3.9027100000000002E-2</v>
      </c>
      <c r="CV305" s="24">
        <v>1.45725E-2</v>
      </c>
      <c r="CW305" s="24">
        <v>2.6692E-3</v>
      </c>
      <c r="CX305" s="24">
        <v>-1.06087E-2</v>
      </c>
      <c r="CY305" s="24">
        <v>-1.33977E-2</v>
      </c>
      <c r="CZ305" s="24">
        <v>-1.3184299999999999E-2</v>
      </c>
      <c r="DA305" s="24">
        <v>-6.9810999999999996E-3</v>
      </c>
      <c r="DB305" s="24">
        <v>-1.1110800000000001E-2</v>
      </c>
      <c r="DC305" s="24">
        <v>-3.0836000000000001E-3</v>
      </c>
      <c r="DD305" s="24">
        <v>-3.5745E-3</v>
      </c>
      <c r="DE305" s="24">
        <v>1.47215E-2</v>
      </c>
      <c r="DF305" s="24">
        <v>2.6650500000000001E-2</v>
      </c>
      <c r="DG305" s="24">
        <v>4.1602500000000001E-2</v>
      </c>
      <c r="DH305" s="24">
        <v>5.4760200000000002E-2</v>
      </c>
      <c r="DI305" s="24">
        <v>4.2047399999999999E-2</v>
      </c>
      <c r="DJ305" s="24">
        <v>7.3097700000000002E-2</v>
      </c>
      <c r="DK305" s="24">
        <v>5.4970499999999999E-2</v>
      </c>
      <c r="DL305" s="24">
        <v>7.3500800000000005E-2</v>
      </c>
      <c r="DM305" s="24">
        <v>6.2119199999999999E-2</v>
      </c>
      <c r="DN305" s="24">
        <v>6.1769699999999997E-2</v>
      </c>
      <c r="DO305" s="24">
        <v>6.5136600000000003E-2</v>
      </c>
      <c r="DP305" s="24">
        <v>5.5948400000000002E-2</v>
      </c>
      <c r="DQ305" s="24">
        <v>3.1792000000000001E-2</v>
      </c>
      <c r="DR305" s="24">
        <v>3.3612200000000002E-2</v>
      </c>
      <c r="DS305" s="24">
        <v>4.7245799999999998E-2</v>
      </c>
      <c r="DT305" s="24">
        <v>2.2332399999999999E-2</v>
      </c>
      <c r="DU305" s="24">
        <v>9.9667999999999996E-3</v>
      </c>
      <c r="DV305" s="24">
        <v>-3.5189000000000002E-3</v>
      </c>
      <c r="DW305" s="24">
        <v>-2.7726999999999999E-3</v>
      </c>
      <c r="DX305" s="24">
        <v>-2.7864000000000001E-3</v>
      </c>
      <c r="DY305" s="24">
        <v>2.7797999999999998E-3</v>
      </c>
      <c r="DZ305" s="24">
        <v>-1.3213000000000001E-3</v>
      </c>
      <c r="EA305" s="24">
        <v>5.9830999999999999E-3</v>
      </c>
      <c r="EB305" s="24">
        <v>5.5567000000000004E-3</v>
      </c>
      <c r="EC305" s="24">
        <v>2.3751299999999999E-2</v>
      </c>
      <c r="ED305" s="24">
        <v>3.5767800000000002E-2</v>
      </c>
      <c r="EE305" s="24">
        <v>5.0987999999999999E-2</v>
      </c>
      <c r="EF305" s="24">
        <v>6.4350599999999994E-2</v>
      </c>
      <c r="EG305" s="24">
        <v>5.1926199999999999E-2</v>
      </c>
      <c r="EH305" s="24">
        <v>8.3399600000000004E-2</v>
      </c>
      <c r="EI305" s="24">
        <v>6.5228099999999997E-2</v>
      </c>
      <c r="EJ305" s="24">
        <v>8.3752900000000005E-2</v>
      </c>
      <c r="EK305" s="24">
        <v>7.2928000000000007E-2</v>
      </c>
      <c r="EL305" s="24">
        <v>7.26551E-2</v>
      </c>
      <c r="EM305" s="24">
        <v>7.6433299999999996E-2</v>
      </c>
      <c r="EN305" s="24">
        <v>6.7306900000000003E-2</v>
      </c>
      <c r="EO305" s="24">
        <v>4.3778600000000001E-2</v>
      </c>
      <c r="EP305" s="24">
        <v>4.5808500000000002E-2</v>
      </c>
      <c r="EQ305" s="24">
        <v>5.9112400000000002E-2</v>
      </c>
      <c r="ER305" s="24">
        <v>3.3536499999999997E-2</v>
      </c>
      <c r="ES305" s="24">
        <v>2.0503299999999999E-2</v>
      </c>
      <c r="ET305" s="24">
        <v>6.7177000000000001E-3</v>
      </c>
      <c r="EU305" s="24">
        <v>63.343679999999999</v>
      </c>
      <c r="EV305" s="24">
        <v>62.35172</v>
      </c>
      <c r="EW305" s="24">
        <v>61.389659999999999</v>
      </c>
      <c r="EX305" s="24">
        <v>61.714939999999999</v>
      </c>
      <c r="EY305" s="24">
        <v>63.6</v>
      </c>
      <c r="EZ305" s="24">
        <v>65.660920000000004</v>
      </c>
      <c r="FA305" s="24">
        <v>65.425290000000004</v>
      </c>
      <c r="FB305" s="24">
        <v>70.727580000000003</v>
      </c>
      <c r="FC305" s="24">
        <v>78.194249999999997</v>
      </c>
      <c r="FD305" s="24">
        <v>84.508049999999997</v>
      </c>
      <c r="FE305" s="24">
        <v>90.512640000000005</v>
      </c>
      <c r="FF305" s="24">
        <v>92.136780000000002</v>
      </c>
      <c r="FG305" s="24">
        <v>93.639080000000007</v>
      </c>
      <c r="FH305" s="24">
        <v>93.449420000000003</v>
      </c>
      <c r="FI305" s="24">
        <v>93.185059999999993</v>
      </c>
      <c r="FJ305" s="24">
        <v>92.494259999999997</v>
      </c>
      <c r="FK305" s="24">
        <v>90.543679999999995</v>
      </c>
      <c r="FL305" s="24">
        <v>84.887360000000001</v>
      </c>
      <c r="FM305" s="24">
        <v>81.610339999999994</v>
      </c>
      <c r="FN305" s="24">
        <v>78.413799999999995</v>
      </c>
      <c r="FO305" s="24">
        <v>76.222989999999996</v>
      </c>
      <c r="FP305" s="24">
        <v>74.316090000000003</v>
      </c>
      <c r="FQ305" s="24">
        <v>71.798850000000002</v>
      </c>
      <c r="FR305" s="24">
        <v>68.267809999999997</v>
      </c>
      <c r="FS305" s="24">
        <v>0.1981289</v>
      </c>
      <c r="FT305" s="24">
        <v>8.5856999999999999E-3</v>
      </c>
      <c r="FU305" s="24">
        <v>1.21692E-2</v>
      </c>
    </row>
    <row r="306" spans="1:177" x14ac:dyDescent="0.2">
      <c r="A306" s="14" t="s">
        <v>228</v>
      </c>
      <c r="B306" s="14" t="s">
        <v>199</v>
      </c>
      <c r="C306" s="14" t="s">
        <v>225</v>
      </c>
      <c r="D306" s="36" t="s">
        <v>257</v>
      </c>
      <c r="E306" s="25" t="s">
        <v>220</v>
      </c>
      <c r="F306" s="25">
        <v>1702</v>
      </c>
      <c r="G306" s="24">
        <v>0.64293990000000001</v>
      </c>
      <c r="H306" s="24">
        <v>0.5762216</v>
      </c>
      <c r="I306" s="24">
        <v>0.5370722</v>
      </c>
      <c r="J306" s="24">
        <v>0.52048439999999996</v>
      </c>
      <c r="K306" s="24">
        <v>0.49733830000000001</v>
      </c>
      <c r="L306" s="24">
        <v>0.52026850000000002</v>
      </c>
      <c r="M306" s="24">
        <v>0.60096749999999999</v>
      </c>
      <c r="N306" s="24">
        <v>0.63435129999999995</v>
      </c>
      <c r="O306" s="24">
        <v>0.64351800000000003</v>
      </c>
      <c r="P306" s="24">
        <v>0.65774999999999995</v>
      </c>
      <c r="Q306" s="24">
        <v>0.68285940000000001</v>
      </c>
      <c r="R306" s="24">
        <v>0.73558699999999999</v>
      </c>
      <c r="S306" s="24">
        <v>0.76808609999999999</v>
      </c>
      <c r="T306" s="24">
        <v>0.79441720000000005</v>
      </c>
      <c r="U306" s="24">
        <v>0.83132859999999997</v>
      </c>
      <c r="V306" s="24">
        <v>0.83212109999999995</v>
      </c>
      <c r="W306" s="24">
        <v>0.85614000000000001</v>
      </c>
      <c r="X306" s="24">
        <v>1.037493</v>
      </c>
      <c r="Y306" s="24">
        <v>1.115111</v>
      </c>
      <c r="Z306" s="24">
        <v>1.151295</v>
      </c>
      <c r="AA306" s="24">
        <v>1.1993309999999999</v>
      </c>
      <c r="AB306" s="24">
        <v>1.1100319999999999</v>
      </c>
      <c r="AC306" s="24">
        <v>0.93159729999999996</v>
      </c>
      <c r="AD306" s="24">
        <v>0.76985959999999998</v>
      </c>
      <c r="AE306" s="24">
        <v>-5.7187500000000002E-2</v>
      </c>
      <c r="AF306" s="24">
        <v>-6.6687999999999997E-2</v>
      </c>
      <c r="AG306" s="24">
        <v>-5.2506499999999998E-2</v>
      </c>
      <c r="AH306" s="24">
        <v>-5.5513899999999998E-2</v>
      </c>
      <c r="AI306" s="24">
        <v>-5.0448399999999997E-2</v>
      </c>
      <c r="AJ306" s="24">
        <v>-4.1896299999999997E-2</v>
      </c>
      <c r="AK306" s="24">
        <v>-1.3174699999999999E-2</v>
      </c>
      <c r="AL306" s="24">
        <v>-1.19565E-2</v>
      </c>
      <c r="AM306" s="24">
        <v>9.9130000000000008E-4</v>
      </c>
      <c r="AN306" s="24">
        <v>1.3905000000000001E-2</v>
      </c>
      <c r="AO306" s="24">
        <v>2.5508599999999999E-2</v>
      </c>
      <c r="AP306" s="24">
        <v>6.0497500000000003E-2</v>
      </c>
      <c r="AQ306" s="24">
        <v>5.5897000000000002E-2</v>
      </c>
      <c r="AR306" s="24">
        <v>5.5803800000000001E-2</v>
      </c>
      <c r="AS306" s="24">
        <v>6.0082799999999999E-2</v>
      </c>
      <c r="AT306" s="24">
        <v>4.8635499999999998E-2</v>
      </c>
      <c r="AU306" s="24">
        <v>2.58677E-2</v>
      </c>
      <c r="AV306" s="24">
        <v>1.15794E-2</v>
      </c>
      <c r="AW306" s="24">
        <v>-4.3447E-3</v>
      </c>
      <c r="AX306" s="24">
        <v>-1.9657899999999999E-2</v>
      </c>
      <c r="AY306" s="24">
        <v>2.0714000000000002E-3</v>
      </c>
      <c r="AZ306" s="24">
        <v>-1.8586600000000002E-2</v>
      </c>
      <c r="BA306" s="24">
        <v>-4.09845E-2</v>
      </c>
      <c r="BB306" s="24">
        <v>-4.9752400000000002E-2</v>
      </c>
      <c r="BC306" s="24">
        <v>-4.2841299999999999E-2</v>
      </c>
      <c r="BD306" s="24">
        <v>-5.2736699999999997E-2</v>
      </c>
      <c r="BE306" s="24">
        <v>-3.9619700000000001E-2</v>
      </c>
      <c r="BF306" s="24">
        <v>-4.2561099999999998E-2</v>
      </c>
      <c r="BG306" s="24">
        <v>-3.96129E-2</v>
      </c>
      <c r="BH306" s="24">
        <v>-3.13926E-2</v>
      </c>
      <c r="BI306" s="24">
        <v>-3.1372000000000001E-3</v>
      </c>
      <c r="BJ306" s="24">
        <v>-1.2162E-3</v>
      </c>
      <c r="BK306" s="24">
        <v>1.3171E-2</v>
      </c>
      <c r="BL306" s="24">
        <v>2.66436E-2</v>
      </c>
      <c r="BM306" s="24">
        <v>3.8416400000000003E-2</v>
      </c>
      <c r="BN306" s="24">
        <v>7.4714299999999997E-2</v>
      </c>
      <c r="BO306" s="24">
        <v>7.0314199999999993E-2</v>
      </c>
      <c r="BP306" s="24">
        <v>7.01233E-2</v>
      </c>
      <c r="BQ306" s="24">
        <v>7.5321600000000002E-2</v>
      </c>
      <c r="BR306" s="24">
        <v>6.3711599999999993E-2</v>
      </c>
      <c r="BS306" s="24">
        <v>4.1202900000000001E-2</v>
      </c>
      <c r="BT306" s="24">
        <v>2.6491000000000001E-2</v>
      </c>
      <c r="BU306" s="24">
        <v>1.11086E-2</v>
      </c>
      <c r="BV306" s="24">
        <v>-3.6292E-3</v>
      </c>
      <c r="BW306" s="24">
        <v>1.7713E-2</v>
      </c>
      <c r="BX306" s="24">
        <v>-3.8538000000000001E-3</v>
      </c>
      <c r="BY306" s="24">
        <v>-2.7292299999999999E-2</v>
      </c>
      <c r="BZ306" s="24">
        <v>-3.7333400000000003E-2</v>
      </c>
      <c r="CA306" s="24">
        <v>-3.2905200000000003E-2</v>
      </c>
      <c r="CB306" s="24">
        <v>-4.3074099999999997E-2</v>
      </c>
      <c r="CC306" s="24">
        <v>-3.06944E-2</v>
      </c>
      <c r="CD306" s="24">
        <v>-3.3590099999999998E-2</v>
      </c>
      <c r="CE306" s="24">
        <v>-3.2108400000000002E-2</v>
      </c>
      <c r="CF306" s="24">
        <v>-2.4117799999999998E-2</v>
      </c>
      <c r="CG306" s="24">
        <v>3.8146E-3</v>
      </c>
      <c r="CH306" s="24">
        <v>6.2224999999999997E-3</v>
      </c>
      <c r="CI306" s="24">
        <v>2.16066E-2</v>
      </c>
      <c r="CJ306" s="24">
        <v>3.5466299999999999E-2</v>
      </c>
      <c r="CK306" s="24">
        <v>4.73564E-2</v>
      </c>
      <c r="CL306" s="24">
        <v>8.4560899999999994E-2</v>
      </c>
      <c r="CM306" s="24">
        <v>8.0299400000000007E-2</v>
      </c>
      <c r="CN306" s="24">
        <v>8.0040899999999998E-2</v>
      </c>
      <c r="CO306" s="24">
        <v>8.5875900000000005E-2</v>
      </c>
      <c r="CP306" s="24">
        <v>7.4153200000000002E-2</v>
      </c>
      <c r="CQ306" s="24">
        <v>5.1824099999999998E-2</v>
      </c>
      <c r="CR306" s="24">
        <v>3.6818700000000003E-2</v>
      </c>
      <c r="CS306" s="24">
        <v>2.1811500000000001E-2</v>
      </c>
      <c r="CT306" s="24">
        <v>7.4723000000000003E-3</v>
      </c>
      <c r="CU306" s="24">
        <v>2.85463E-2</v>
      </c>
      <c r="CV306" s="24">
        <v>6.3502000000000003E-3</v>
      </c>
      <c r="CW306" s="24">
        <v>-1.7809200000000001E-2</v>
      </c>
      <c r="CX306" s="24">
        <v>-2.8731900000000001E-2</v>
      </c>
      <c r="CY306" s="24">
        <v>-2.2969E-2</v>
      </c>
      <c r="CZ306" s="24">
        <v>-3.3411499999999997E-2</v>
      </c>
      <c r="DA306" s="24">
        <v>-2.1769E-2</v>
      </c>
      <c r="DB306" s="24">
        <v>-2.4618999999999999E-2</v>
      </c>
      <c r="DC306" s="24">
        <v>-2.4603799999999999E-2</v>
      </c>
      <c r="DD306" s="24">
        <v>-1.6843E-2</v>
      </c>
      <c r="DE306" s="24">
        <v>1.07665E-2</v>
      </c>
      <c r="DF306" s="24">
        <v>1.36612E-2</v>
      </c>
      <c r="DG306" s="24">
        <v>3.0042200000000002E-2</v>
      </c>
      <c r="DH306" s="24">
        <v>4.4289000000000002E-2</v>
      </c>
      <c r="DI306" s="24">
        <v>5.6296300000000001E-2</v>
      </c>
      <c r="DJ306" s="24">
        <v>9.4407400000000002E-2</v>
      </c>
      <c r="DK306" s="24">
        <v>9.0284699999999996E-2</v>
      </c>
      <c r="DL306" s="24">
        <v>8.9958499999999997E-2</v>
      </c>
      <c r="DM306" s="24">
        <v>9.6430299999999997E-2</v>
      </c>
      <c r="DN306" s="24">
        <v>8.4594900000000001E-2</v>
      </c>
      <c r="DO306" s="24">
        <v>6.2445199999999999E-2</v>
      </c>
      <c r="DP306" s="24">
        <v>4.7146500000000001E-2</v>
      </c>
      <c r="DQ306" s="24">
        <v>3.2514399999999999E-2</v>
      </c>
      <c r="DR306" s="24">
        <v>1.8573699999999999E-2</v>
      </c>
      <c r="DS306" s="24">
        <v>3.9379600000000001E-2</v>
      </c>
      <c r="DT306" s="24">
        <v>1.6554099999999999E-2</v>
      </c>
      <c r="DU306" s="24">
        <v>-8.3260000000000001E-3</v>
      </c>
      <c r="DV306" s="24">
        <v>-2.0130499999999999E-2</v>
      </c>
      <c r="DW306" s="24">
        <v>-8.6227999999999999E-3</v>
      </c>
      <c r="DX306" s="24">
        <v>-1.94603E-2</v>
      </c>
      <c r="DY306" s="24">
        <v>-8.8821999999999998E-3</v>
      </c>
      <c r="DZ306" s="24">
        <v>-1.1666299999999999E-2</v>
      </c>
      <c r="EA306" s="24">
        <v>-1.37684E-2</v>
      </c>
      <c r="EB306" s="24">
        <v>-6.3393E-3</v>
      </c>
      <c r="EC306" s="24">
        <v>2.08039E-2</v>
      </c>
      <c r="ED306" s="24">
        <v>2.44015E-2</v>
      </c>
      <c r="EE306" s="24">
        <v>4.22219E-2</v>
      </c>
      <c r="EF306" s="24">
        <v>5.7027599999999998E-2</v>
      </c>
      <c r="EG306" s="24">
        <v>6.9204199999999993E-2</v>
      </c>
      <c r="EH306" s="24">
        <v>0.10862429999999999</v>
      </c>
      <c r="EI306" s="24">
        <v>0.1047018</v>
      </c>
      <c r="EJ306" s="24">
        <v>0.104278</v>
      </c>
      <c r="EK306" s="24">
        <v>0.111669</v>
      </c>
      <c r="EL306" s="24">
        <v>9.9670999999999996E-2</v>
      </c>
      <c r="EM306" s="24">
        <v>7.7780500000000002E-2</v>
      </c>
      <c r="EN306" s="24">
        <v>6.2058099999999998E-2</v>
      </c>
      <c r="EO306" s="24">
        <v>4.7967700000000002E-2</v>
      </c>
      <c r="EP306" s="24">
        <v>3.4602399999999998E-2</v>
      </c>
      <c r="EQ306" s="24">
        <v>5.5021199999999999E-2</v>
      </c>
      <c r="ER306" s="24">
        <v>3.1286899999999999E-2</v>
      </c>
      <c r="ES306" s="24">
        <v>5.3661999999999998E-3</v>
      </c>
      <c r="ET306" s="24">
        <v>-7.7114000000000002E-3</v>
      </c>
      <c r="EU306" s="24">
        <v>64.955730000000003</v>
      </c>
      <c r="EV306" s="24">
        <v>64.255529999999993</v>
      </c>
      <c r="EW306" s="24">
        <v>62.855130000000003</v>
      </c>
      <c r="EX306" s="24">
        <v>63.398389999999999</v>
      </c>
      <c r="EY306" s="24">
        <v>65.851100000000002</v>
      </c>
      <c r="EZ306" s="24">
        <v>67.418509999999998</v>
      </c>
      <c r="FA306" s="24">
        <v>68.329980000000006</v>
      </c>
      <c r="FB306" s="24">
        <v>73.321929999999995</v>
      </c>
      <c r="FC306" s="24">
        <v>80.603620000000006</v>
      </c>
      <c r="FD306" s="24">
        <v>86.792760000000001</v>
      </c>
      <c r="FE306" s="24">
        <v>91.408450000000002</v>
      </c>
      <c r="FF306" s="24">
        <v>93.251509999999996</v>
      </c>
      <c r="FG306" s="24">
        <v>94.744470000000007</v>
      </c>
      <c r="FH306" s="24">
        <v>94.541240000000002</v>
      </c>
      <c r="FI306" s="24">
        <v>94.629779999999997</v>
      </c>
      <c r="FJ306" s="24">
        <v>93.525149999999996</v>
      </c>
      <c r="FK306" s="24">
        <v>91.855130000000003</v>
      </c>
      <c r="FL306" s="24">
        <v>86.128770000000003</v>
      </c>
      <c r="FM306" s="24">
        <v>82.86318</v>
      </c>
      <c r="FN306" s="24">
        <v>79.380279999999999</v>
      </c>
      <c r="FO306" s="24">
        <v>76.784710000000004</v>
      </c>
      <c r="FP306" s="24">
        <v>75.613690000000005</v>
      </c>
      <c r="FQ306" s="24">
        <v>72.621729999999999</v>
      </c>
      <c r="FR306" s="24">
        <v>69.774649999999994</v>
      </c>
      <c r="FS306" s="24">
        <v>0.25108330000000001</v>
      </c>
      <c r="FT306" s="24">
        <v>1.1378299999999999E-2</v>
      </c>
      <c r="FU306" s="24">
        <v>1.59778E-2</v>
      </c>
    </row>
    <row r="307" spans="1:177" x14ac:dyDescent="0.2">
      <c r="A307" s="14" t="s">
        <v>228</v>
      </c>
      <c r="B307" s="14" t="s">
        <v>199</v>
      </c>
      <c r="C307" s="14" t="s">
        <v>225</v>
      </c>
      <c r="D307" s="36" t="s">
        <v>257</v>
      </c>
      <c r="E307" s="25" t="s">
        <v>221</v>
      </c>
      <c r="F307" s="25">
        <v>1215</v>
      </c>
      <c r="G307" s="24">
        <v>0.63802429999999999</v>
      </c>
      <c r="H307" s="24">
        <v>0.56997050000000005</v>
      </c>
      <c r="I307" s="24">
        <v>0.54910179999999997</v>
      </c>
      <c r="J307" s="24">
        <v>0.54316580000000003</v>
      </c>
      <c r="K307" s="24">
        <v>0.55916370000000004</v>
      </c>
      <c r="L307" s="24">
        <v>0.64492269999999996</v>
      </c>
      <c r="M307" s="24">
        <v>0.72265389999999996</v>
      </c>
      <c r="N307" s="24">
        <v>0.72549710000000001</v>
      </c>
      <c r="O307" s="24">
        <v>0.67238779999999998</v>
      </c>
      <c r="P307" s="24">
        <v>0.67169579999999995</v>
      </c>
      <c r="Q307" s="24">
        <v>0.67453289999999999</v>
      </c>
      <c r="R307" s="24">
        <v>0.72525629999999996</v>
      </c>
      <c r="S307" s="24">
        <v>0.75033689999999997</v>
      </c>
      <c r="T307" s="24">
        <v>0.84187140000000005</v>
      </c>
      <c r="U307" s="24">
        <v>0.91324479999999997</v>
      </c>
      <c r="V307" s="24">
        <v>0.98012030000000006</v>
      </c>
      <c r="W307" s="24">
        <v>1.097523</v>
      </c>
      <c r="X307" s="24">
        <v>1.229039</v>
      </c>
      <c r="Y307" s="24">
        <v>1.2672620000000001</v>
      </c>
      <c r="Z307" s="24">
        <v>1.2913209999999999</v>
      </c>
      <c r="AA307" s="24">
        <v>1.2393590000000001</v>
      </c>
      <c r="AB307" s="24">
        <v>1.1224940000000001</v>
      </c>
      <c r="AC307" s="24">
        <v>0.90944369999999997</v>
      </c>
      <c r="AD307" s="24">
        <v>0.75024550000000001</v>
      </c>
      <c r="AE307" s="24">
        <v>-3.3111099999999997E-2</v>
      </c>
      <c r="AF307" s="24">
        <v>-1.9457499999999999E-2</v>
      </c>
      <c r="AG307" s="24">
        <v>-1.81605E-2</v>
      </c>
      <c r="AH307" s="24">
        <v>-2.48179E-2</v>
      </c>
      <c r="AI307" s="24">
        <v>-7.5829000000000001E-3</v>
      </c>
      <c r="AJ307" s="24">
        <v>-1.82229E-2</v>
      </c>
      <c r="AK307" s="24">
        <v>-1.27651E-2</v>
      </c>
      <c r="AL307" s="24">
        <v>1.4296700000000001E-2</v>
      </c>
      <c r="AM307" s="24">
        <v>2.9875700000000002E-2</v>
      </c>
      <c r="AN307" s="24">
        <v>4.2007999999999997E-2</v>
      </c>
      <c r="AO307" s="24">
        <v>-5.3276E-3</v>
      </c>
      <c r="AP307" s="24">
        <v>1.8594099999999999E-2</v>
      </c>
      <c r="AQ307" s="24">
        <v>-1.7255400000000001E-2</v>
      </c>
      <c r="AR307" s="24">
        <v>2.8074600000000002E-2</v>
      </c>
      <c r="AS307" s="24">
        <v>-1.4345999999999999E-2</v>
      </c>
      <c r="AT307" s="24">
        <v>-3.4610000000000001E-4</v>
      </c>
      <c r="AU307" s="24">
        <v>4.0840799999999997E-2</v>
      </c>
      <c r="AV307" s="24">
        <v>4.0538600000000001E-2</v>
      </c>
      <c r="AW307" s="24">
        <v>-4.3854999999999996E-3</v>
      </c>
      <c r="AX307" s="24">
        <v>2.00159E-2</v>
      </c>
      <c r="AY307" s="24">
        <v>2.50931E-2</v>
      </c>
      <c r="AZ307" s="24">
        <v>-2.5168999999999999E-3</v>
      </c>
      <c r="BA307" s="24">
        <v>7.5159999999999995E-4</v>
      </c>
      <c r="BB307" s="24">
        <v>-1.8007800000000001E-2</v>
      </c>
      <c r="BC307" s="24">
        <v>-1.73612E-2</v>
      </c>
      <c r="BD307" s="24">
        <v>-3.9243999999999998E-3</v>
      </c>
      <c r="BE307" s="24">
        <v>-3.1941000000000001E-3</v>
      </c>
      <c r="BF307" s="24">
        <v>-9.8451000000000007E-3</v>
      </c>
      <c r="BG307" s="24">
        <v>8.0132999999999992E-3</v>
      </c>
      <c r="BH307" s="24">
        <v>-1.9664999999999999E-3</v>
      </c>
      <c r="BI307" s="24">
        <v>3.7336000000000001E-3</v>
      </c>
      <c r="BJ307" s="24">
        <v>3.0156200000000001E-2</v>
      </c>
      <c r="BK307" s="24">
        <v>4.4577899999999997E-2</v>
      </c>
      <c r="BL307" s="24">
        <v>5.6546199999999998E-2</v>
      </c>
      <c r="BM307" s="24">
        <v>1.00176E-2</v>
      </c>
      <c r="BN307" s="24">
        <v>3.3253400000000002E-2</v>
      </c>
      <c r="BO307" s="24">
        <v>-3.2345E-3</v>
      </c>
      <c r="BP307" s="24">
        <v>4.2347799999999998E-2</v>
      </c>
      <c r="BQ307" s="24">
        <v>3.7090000000000002E-4</v>
      </c>
      <c r="BR307" s="24">
        <v>1.50402E-2</v>
      </c>
      <c r="BS307" s="24">
        <v>5.7420699999999998E-2</v>
      </c>
      <c r="BT307" s="24">
        <v>5.8097599999999999E-2</v>
      </c>
      <c r="BU307" s="24">
        <v>1.4581E-2</v>
      </c>
      <c r="BV307" s="24">
        <v>3.8804100000000001E-2</v>
      </c>
      <c r="BW307" s="24">
        <v>4.3318099999999998E-2</v>
      </c>
      <c r="BX307" s="24">
        <v>1.4754400000000001E-2</v>
      </c>
      <c r="BY307" s="24">
        <v>1.7235899999999998E-2</v>
      </c>
      <c r="BZ307" s="24">
        <v>-6.7400000000000001E-4</v>
      </c>
      <c r="CA307" s="24">
        <v>-6.4529000000000001E-3</v>
      </c>
      <c r="CB307" s="24">
        <v>6.8338000000000001E-3</v>
      </c>
      <c r="CC307" s="24">
        <v>7.1714999999999999E-3</v>
      </c>
      <c r="CD307" s="24">
        <v>5.2510000000000002E-4</v>
      </c>
      <c r="CE307" s="24">
        <v>1.8815200000000001E-2</v>
      </c>
      <c r="CF307" s="24">
        <v>9.2926999999999992E-3</v>
      </c>
      <c r="CG307" s="24">
        <v>1.51606E-2</v>
      </c>
      <c r="CH307" s="24">
        <v>4.1140500000000003E-2</v>
      </c>
      <c r="CI307" s="24">
        <v>5.4760499999999997E-2</v>
      </c>
      <c r="CJ307" s="24">
        <v>6.6615300000000002E-2</v>
      </c>
      <c r="CK307" s="24">
        <v>2.06456E-2</v>
      </c>
      <c r="CL307" s="24">
        <v>4.3406399999999998E-2</v>
      </c>
      <c r="CM307" s="24">
        <v>6.4762999999999999E-3</v>
      </c>
      <c r="CN307" s="24">
        <v>5.2233300000000003E-2</v>
      </c>
      <c r="CO307" s="24">
        <v>1.05638E-2</v>
      </c>
      <c r="CP307" s="24">
        <v>2.5696699999999999E-2</v>
      </c>
      <c r="CQ307" s="24">
        <v>6.8903800000000001E-2</v>
      </c>
      <c r="CR307" s="24">
        <v>7.0259000000000002E-2</v>
      </c>
      <c r="CS307" s="24">
        <v>2.7717200000000001E-2</v>
      </c>
      <c r="CT307" s="24">
        <v>5.1816800000000003E-2</v>
      </c>
      <c r="CU307" s="24">
        <v>5.5940700000000003E-2</v>
      </c>
      <c r="CV307" s="24">
        <v>2.6716400000000001E-2</v>
      </c>
      <c r="CW307" s="24">
        <v>2.8652799999999999E-2</v>
      </c>
      <c r="CX307" s="24">
        <v>1.1331300000000001E-2</v>
      </c>
      <c r="CY307" s="24">
        <v>4.4555000000000003E-3</v>
      </c>
      <c r="CZ307" s="24">
        <v>1.7592E-2</v>
      </c>
      <c r="DA307" s="24">
        <v>1.7537199999999999E-2</v>
      </c>
      <c r="DB307" s="24">
        <v>1.0895200000000001E-2</v>
      </c>
      <c r="DC307" s="24">
        <v>2.96171E-2</v>
      </c>
      <c r="DD307" s="24">
        <v>2.0551799999999999E-2</v>
      </c>
      <c r="DE307" s="24">
        <v>2.65875E-2</v>
      </c>
      <c r="DF307" s="24">
        <v>5.2124799999999999E-2</v>
      </c>
      <c r="DG307" s="24">
        <v>6.4943200000000006E-2</v>
      </c>
      <c r="DH307" s="24">
        <v>7.6684500000000003E-2</v>
      </c>
      <c r="DI307" s="24">
        <v>3.1273599999999999E-2</v>
      </c>
      <c r="DJ307" s="24">
        <v>5.35594E-2</v>
      </c>
      <c r="DK307" s="24">
        <v>1.6187199999999999E-2</v>
      </c>
      <c r="DL307" s="24">
        <v>6.2118899999999998E-2</v>
      </c>
      <c r="DM307" s="24">
        <v>2.0756699999999999E-2</v>
      </c>
      <c r="DN307" s="24">
        <v>3.6353200000000002E-2</v>
      </c>
      <c r="DO307" s="24">
        <v>8.0387E-2</v>
      </c>
      <c r="DP307" s="24">
        <v>8.2420300000000002E-2</v>
      </c>
      <c r="DQ307" s="24">
        <v>4.0853399999999998E-2</v>
      </c>
      <c r="DR307" s="24">
        <v>6.4829499999999998E-2</v>
      </c>
      <c r="DS307" s="24">
        <v>6.8563399999999997E-2</v>
      </c>
      <c r="DT307" s="24">
        <v>3.8678299999999999E-2</v>
      </c>
      <c r="DU307" s="24">
        <v>4.0069800000000003E-2</v>
      </c>
      <c r="DV307" s="24">
        <v>2.33365E-2</v>
      </c>
      <c r="DW307" s="24">
        <v>2.0205399999999998E-2</v>
      </c>
      <c r="DX307" s="24">
        <v>3.3125099999999998E-2</v>
      </c>
      <c r="DY307" s="24">
        <v>3.2503499999999998E-2</v>
      </c>
      <c r="DZ307" s="24">
        <v>2.5868100000000002E-2</v>
      </c>
      <c r="EA307" s="24">
        <v>4.5213299999999998E-2</v>
      </c>
      <c r="EB307" s="24">
        <v>3.6808199999999999E-2</v>
      </c>
      <c r="EC307" s="24">
        <v>4.3086199999999998E-2</v>
      </c>
      <c r="ED307" s="24">
        <v>6.7984299999999998E-2</v>
      </c>
      <c r="EE307" s="24">
        <v>7.9645300000000002E-2</v>
      </c>
      <c r="EF307" s="24">
        <v>9.1222700000000004E-2</v>
      </c>
      <c r="EG307" s="24">
        <v>4.6618699999999999E-2</v>
      </c>
      <c r="EH307" s="24">
        <v>6.8218799999999996E-2</v>
      </c>
      <c r="EI307" s="24">
        <v>3.0208100000000002E-2</v>
      </c>
      <c r="EJ307" s="24">
        <v>7.6392000000000002E-2</v>
      </c>
      <c r="EK307" s="24">
        <v>3.5473499999999998E-2</v>
      </c>
      <c r="EL307" s="24">
        <v>5.1739500000000001E-2</v>
      </c>
      <c r="EM307" s="24">
        <v>9.6966800000000006E-2</v>
      </c>
      <c r="EN307" s="24">
        <v>9.9979399999999996E-2</v>
      </c>
      <c r="EO307" s="24">
        <v>5.9819999999999998E-2</v>
      </c>
      <c r="EP307" s="24">
        <v>8.3617800000000006E-2</v>
      </c>
      <c r="EQ307" s="24">
        <v>8.6788400000000002E-2</v>
      </c>
      <c r="ER307" s="24">
        <v>5.5949600000000002E-2</v>
      </c>
      <c r="ES307" s="24">
        <v>5.6554100000000003E-2</v>
      </c>
      <c r="ET307" s="24">
        <v>4.06703E-2</v>
      </c>
      <c r="EU307" s="24">
        <v>61.195709999999998</v>
      </c>
      <c r="EV307" s="24">
        <v>59.815010000000001</v>
      </c>
      <c r="EW307" s="24">
        <v>59.436999999999998</v>
      </c>
      <c r="EX307" s="24">
        <v>59.471850000000003</v>
      </c>
      <c r="EY307" s="24">
        <v>60.600540000000002</v>
      </c>
      <c r="EZ307" s="24">
        <v>63.319029999999998</v>
      </c>
      <c r="FA307" s="24">
        <v>61.554960000000001</v>
      </c>
      <c r="FB307" s="24">
        <v>67.270769999999999</v>
      </c>
      <c r="FC307" s="24">
        <v>74.983919999999998</v>
      </c>
      <c r="FD307" s="24">
        <v>81.463809999999995</v>
      </c>
      <c r="FE307" s="24">
        <v>89.319040000000001</v>
      </c>
      <c r="FF307" s="24">
        <v>90.651470000000003</v>
      </c>
      <c r="FG307" s="24">
        <v>92.166219999999996</v>
      </c>
      <c r="FH307" s="24">
        <v>91.994640000000004</v>
      </c>
      <c r="FI307" s="24">
        <v>91.260059999999996</v>
      </c>
      <c r="FJ307" s="24">
        <v>91.120639999999995</v>
      </c>
      <c r="FK307" s="24">
        <v>88.796250000000001</v>
      </c>
      <c r="FL307" s="24">
        <v>83.233249999999998</v>
      </c>
      <c r="FM307" s="24">
        <v>79.941019999999995</v>
      </c>
      <c r="FN307" s="24">
        <v>77.126009999999994</v>
      </c>
      <c r="FO307" s="24">
        <v>75.474530000000001</v>
      </c>
      <c r="FP307" s="24">
        <v>72.587130000000002</v>
      </c>
      <c r="FQ307" s="24">
        <v>70.702420000000004</v>
      </c>
      <c r="FR307" s="24">
        <v>66.260059999999996</v>
      </c>
      <c r="FS307" s="24">
        <v>0.3207005</v>
      </c>
      <c r="FT307" s="24">
        <v>1.3089099999999999E-2</v>
      </c>
      <c r="FU307" s="24">
        <v>1.8797000000000001E-2</v>
      </c>
    </row>
    <row r="308" spans="1:177" x14ac:dyDescent="0.2">
      <c r="A308" s="14" t="s">
        <v>228</v>
      </c>
      <c r="B308" s="14" t="s">
        <v>199</v>
      </c>
      <c r="C308" s="14" t="s">
        <v>225</v>
      </c>
      <c r="D308" s="36" t="s">
        <v>258</v>
      </c>
      <c r="E308" s="25" t="s">
        <v>219</v>
      </c>
      <c r="F308" s="25">
        <v>2724</v>
      </c>
      <c r="G308" s="24">
        <v>0.63197919999999996</v>
      </c>
      <c r="H308" s="24">
        <v>0.62948079999999995</v>
      </c>
      <c r="I308" s="24">
        <v>0.55296469999999998</v>
      </c>
      <c r="J308" s="24">
        <v>0.50505069999999996</v>
      </c>
      <c r="K308" s="24">
        <v>0.52176480000000003</v>
      </c>
      <c r="L308" s="24">
        <v>0.57935369999999997</v>
      </c>
      <c r="M308" s="24">
        <v>0.63247660000000006</v>
      </c>
      <c r="N308" s="24">
        <v>0.6436771</v>
      </c>
      <c r="O308" s="24">
        <v>0.5864935</v>
      </c>
      <c r="P308" s="24">
        <v>0.56878580000000001</v>
      </c>
      <c r="Q308" s="24">
        <v>0.60517149999999997</v>
      </c>
      <c r="R308" s="24">
        <v>0.64522550000000001</v>
      </c>
      <c r="S308" s="24">
        <v>0.70403649999999995</v>
      </c>
      <c r="T308" s="24">
        <v>0.74301799999999996</v>
      </c>
      <c r="U308" s="24">
        <v>0.83146569999999997</v>
      </c>
      <c r="V308" s="24">
        <v>0.91238870000000005</v>
      </c>
      <c r="W308" s="24">
        <v>0.99932100000000001</v>
      </c>
      <c r="X308" s="24">
        <v>1.135993</v>
      </c>
      <c r="Y308" s="24">
        <v>1.2470619999999999</v>
      </c>
      <c r="Z308" s="24">
        <v>1.3781239999999999</v>
      </c>
      <c r="AA308" s="24">
        <v>1.362239</v>
      </c>
      <c r="AB308" s="24">
        <v>1.1761619999999999</v>
      </c>
      <c r="AC308" s="24">
        <v>0.96623300000000001</v>
      </c>
      <c r="AD308" s="24">
        <v>0.7875491</v>
      </c>
      <c r="AE308" s="24">
        <v>-7.9615199999999997E-2</v>
      </c>
      <c r="AF308" s="24">
        <v>-7.9177300000000006E-2</v>
      </c>
      <c r="AG308" s="24">
        <v>-5.6359800000000002E-2</v>
      </c>
      <c r="AH308" s="24">
        <v>-4.9269599999999997E-2</v>
      </c>
      <c r="AI308" s="24">
        <v>-3.5441399999999998E-2</v>
      </c>
      <c r="AJ308" s="24">
        <v>-2.1013400000000002E-2</v>
      </c>
      <c r="AK308" s="24">
        <v>5.3366999999999998E-3</v>
      </c>
      <c r="AL308" s="24">
        <v>-5.4929999999999996E-4</v>
      </c>
      <c r="AM308" s="24">
        <v>3.5715E-3</v>
      </c>
      <c r="AN308" s="24">
        <v>7.1557000000000001E-3</v>
      </c>
      <c r="AO308" s="24">
        <v>1.5645099999999999E-2</v>
      </c>
      <c r="AP308" s="24">
        <v>4.9953200000000003E-2</v>
      </c>
      <c r="AQ308" s="24">
        <v>5.5547699999999998E-2</v>
      </c>
      <c r="AR308" s="24">
        <v>6.19964E-2</v>
      </c>
      <c r="AS308" s="24">
        <v>7.0595500000000005E-2</v>
      </c>
      <c r="AT308" s="24">
        <v>6.6774600000000003E-2</v>
      </c>
      <c r="AU308" s="24">
        <v>8.6336300000000005E-2</v>
      </c>
      <c r="AV308" s="24">
        <v>9.4751600000000005E-2</v>
      </c>
      <c r="AW308" s="24">
        <v>1.04689E-2</v>
      </c>
      <c r="AX308" s="24">
        <v>7.2145999999999998E-3</v>
      </c>
      <c r="AY308" s="24">
        <v>-3.2756999999999999E-3</v>
      </c>
      <c r="AZ308" s="24">
        <v>-1.6664100000000001E-2</v>
      </c>
      <c r="BA308" s="24">
        <v>-2.94723E-2</v>
      </c>
      <c r="BB308" s="24">
        <v>-4.8146300000000003E-2</v>
      </c>
      <c r="BC308" s="24">
        <v>-6.5002400000000002E-2</v>
      </c>
      <c r="BD308" s="24">
        <v>-6.6500100000000006E-2</v>
      </c>
      <c r="BE308" s="24">
        <v>-4.5688399999999997E-2</v>
      </c>
      <c r="BF308" s="24">
        <v>-3.92126E-2</v>
      </c>
      <c r="BG308" s="24">
        <v>-2.6193600000000001E-2</v>
      </c>
      <c r="BH308" s="24">
        <v>-1.21542E-2</v>
      </c>
      <c r="BI308" s="24">
        <v>1.34077E-2</v>
      </c>
      <c r="BJ308" s="24">
        <v>7.7983999999999996E-3</v>
      </c>
      <c r="BK308" s="24">
        <v>1.2965000000000001E-2</v>
      </c>
      <c r="BL308" s="24">
        <v>1.7487599999999999E-2</v>
      </c>
      <c r="BM308" s="24">
        <v>2.72962E-2</v>
      </c>
      <c r="BN308" s="24">
        <v>6.2991400000000003E-2</v>
      </c>
      <c r="BO308" s="24">
        <v>6.9644899999999996E-2</v>
      </c>
      <c r="BP308" s="24">
        <v>7.7150300000000005E-2</v>
      </c>
      <c r="BQ308" s="24">
        <v>8.6138000000000006E-2</v>
      </c>
      <c r="BR308" s="24">
        <v>8.3399000000000001E-2</v>
      </c>
      <c r="BS308" s="24">
        <v>0.1033097</v>
      </c>
      <c r="BT308" s="24">
        <v>0.11145960000000001</v>
      </c>
      <c r="BU308" s="24">
        <v>2.7212699999999999E-2</v>
      </c>
      <c r="BV308" s="24">
        <v>2.3411499999999998E-2</v>
      </c>
      <c r="BW308" s="24">
        <v>1.27549E-2</v>
      </c>
      <c r="BX308" s="24">
        <v>-1.3424999999999999E-3</v>
      </c>
      <c r="BY308" s="24">
        <v>-1.55091E-2</v>
      </c>
      <c r="BZ308" s="24">
        <v>-3.5307400000000003E-2</v>
      </c>
      <c r="CA308" s="24">
        <v>-5.4881699999999999E-2</v>
      </c>
      <c r="CB308" s="24">
        <v>-5.7719899999999998E-2</v>
      </c>
      <c r="CC308" s="24">
        <v>-3.8297400000000002E-2</v>
      </c>
      <c r="CD308" s="24">
        <v>-3.2247100000000001E-2</v>
      </c>
      <c r="CE308" s="24">
        <v>-1.97886E-2</v>
      </c>
      <c r="CF308" s="24">
        <v>-6.0184000000000001E-3</v>
      </c>
      <c r="CG308" s="24">
        <v>1.8997699999999999E-2</v>
      </c>
      <c r="CH308" s="24">
        <v>1.358E-2</v>
      </c>
      <c r="CI308" s="24">
        <v>1.9470899999999999E-2</v>
      </c>
      <c r="CJ308" s="24">
        <v>2.4643499999999999E-2</v>
      </c>
      <c r="CK308" s="24">
        <v>3.53657E-2</v>
      </c>
      <c r="CL308" s="24">
        <v>7.2021699999999994E-2</v>
      </c>
      <c r="CM308" s="24">
        <v>7.9408599999999996E-2</v>
      </c>
      <c r="CN308" s="24">
        <v>8.7645799999999996E-2</v>
      </c>
      <c r="CO308" s="24">
        <v>9.6902600000000005E-2</v>
      </c>
      <c r="CP308" s="24">
        <v>9.4912999999999997E-2</v>
      </c>
      <c r="CQ308" s="24">
        <v>0.1150653</v>
      </c>
      <c r="CR308" s="24">
        <v>0.1230315</v>
      </c>
      <c r="CS308" s="24">
        <v>3.8809400000000001E-2</v>
      </c>
      <c r="CT308" s="24">
        <v>3.4629300000000002E-2</v>
      </c>
      <c r="CU308" s="24">
        <v>2.38576E-2</v>
      </c>
      <c r="CV308" s="24">
        <v>9.2692E-3</v>
      </c>
      <c r="CW308" s="24">
        <v>-5.8382E-3</v>
      </c>
      <c r="CX308" s="24">
        <v>-2.6415299999999999E-2</v>
      </c>
      <c r="CY308" s="24">
        <v>-4.4760899999999999E-2</v>
      </c>
      <c r="CZ308" s="24">
        <v>-4.8939700000000003E-2</v>
      </c>
      <c r="DA308" s="24">
        <v>-3.09065E-2</v>
      </c>
      <c r="DB308" s="24">
        <v>-2.5281600000000001E-2</v>
      </c>
      <c r="DC308" s="24">
        <v>-1.33835E-2</v>
      </c>
      <c r="DD308" s="24">
        <v>1.1739999999999999E-4</v>
      </c>
      <c r="DE308" s="24">
        <v>2.4587600000000001E-2</v>
      </c>
      <c r="DF308" s="24">
        <v>1.93616E-2</v>
      </c>
      <c r="DG308" s="24">
        <v>2.5976800000000001E-2</v>
      </c>
      <c r="DH308" s="24">
        <v>3.1799300000000003E-2</v>
      </c>
      <c r="DI308" s="24">
        <v>4.34352E-2</v>
      </c>
      <c r="DJ308" s="24">
        <v>8.1051899999999996E-2</v>
      </c>
      <c r="DK308" s="24">
        <v>8.9172399999999999E-2</v>
      </c>
      <c r="DL308" s="24">
        <v>9.8141400000000004E-2</v>
      </c>
      <c r="DM308" s="24">
        <v>0.10766729999999999</v>
      </c>
      <c r="DN308" s="24">
        <v>0.10642699999999999</v>
      </c>
      <c r="DO308" s="24">
        <v>0.12682099999999999</v>
      </c>
      <c r="DP308" s="24">
        <v>0.13460340000000001</v>
      </c>
      <c r="DQ308" s="24">
        <v>5.0406100000000002E-2</v>
      </c>
      <c r="DR308" s="24">
        <v>4.5847199999999998E-2</v>
      </c>
      <c r="DS308" s="24">
        <v>3.49603E-2</v>
      </c>
      <c r="DT308" s="24">
        <v>1.9880999999999999E-2</v>
      </c>
      <c r="DU308" s="24">
        <v>3.8327000000000001E-3</v>
      </c>
      <c r="DV308" s="24">
        <v>-1.75231E-2</v>
      </c>
      <c r="DW308" s="24">
        <v>-3.01482E-2</v>
      </c>
      <c r="DX308" s="24">
        <v>-3.6262500000000003E-2</v>
      </c>
      <c r="DY308" s="24">
        <v>-2.0235099999999999E-2</v>
      </c>
      <c r="DZ308" s="24">
        <v>-1.52245E-2</v>
      </c>
      <c r="EA308" s="24">
        <v>-4.1357E-3</v>
      </c>
      <c r="EB308" s="24">
        <v>8.9765999999999995E-3</v>
      </c>
      <c r="EC308" s="24">
        <v>3.2658600000000003E-2</v>
      </c>
      <c r="ED308" s="24">
        <v>2.7709399999999999E-2</v>
      </c>
      <c r="EE308" s="24">
        <v>3.5370199999999997E-2</v>
      </c>
      <c r="EF308" s="24">
        <v>4.2131299999999997E-2</v>
      </c>
      <c r="EG308" s="24">
        <v>5.5086299999999998E-2</v>
      </c>
      <c r="EH308" s="24">
        <v>9.4090199999999999E-2</v>
      </c>
      <c r="EI308" s="24">
        <v>0.1032696</v>
      </c>
      <c r="EJ308" s="24">
        <v>0.1132953</v>
      </c>
      <c r="EK308" s="24">
        <v>0.12320970000000001</v>
      </c>
      <c r="EL308" s="24">
        <v>0.12305140000000001</v>
      </c>
      <c r="EM308" s="24">
        <v>0.14379439999999999</v>
      </c>
      <c r="EN308" s="24">
        <v>0.15131140000000001</v>
      </c>
      <c r="EO308" s="24">
        <v>6.7149899999999998E-2</v>
      </c>
      <c r="EP308" s="24">
        <v>6.2044099999999998E-2</v>
      </c>
      <c r="EQ308" s="24">
        <v>5.0990899999999999E-2</v>
      </c>
      <c r="ER308" s="24">
        <v>3.5202600000000001E-2</v>
      </c>
      <c r="ES308" s="24">
        <v>1.77959E-2</v>
      </c>
      <c r="ET308" s="24">
        <v>-4.6842999999999997E-3</v>
      </c>
      <c r="EU308" s="24">
        <v>61.728160000000003</v>
      </c>
      <c r="EV308" s="24">
        <v>60.271839999999997</v>
      </c>
      <c r="EW308" s="24">
        <v>59.637540000000001</v>
      </c>
      <c r="EX308" s="24">
        <v>59.728160000000003</v>
      </c>
      <c r="EY308" s="24">
        <v>60.00647</v>
      </c>
      <c r="EZ308" s="24">
        <v>60.326860000000003</v>
      </c>
      <c r="FA308" s="24">
        <v>60.032359999999997</v>
      </c>
      <c r="FB308" s="24">
        <v>59.145629999999997</v>
      </c>
      <c r="FC308" s="24">
        <v>64.355990000000006</v>
      </c>
      <c r="FD308" s="24">
        <v>74.391589999999994</v>
      </c>
      <c r="FE308" s="24">
        <v>81.828479999999999</v>
      </c>
      <c r="FF308" s="24">
        <v>87.495149999999995</v>
      </c>
      <c r="FG308" s="24">
        <v>90.401290000000003</v>
      </c>
      <c r="FH308" s="24">
        <v>91.508089999999996</v>
      </c>
      <c r="FI308" s="24">
        <v>92.281559999999999</v>
      </c>
      <c r="FJ308" s="24">
        <v>92.517799999999994</v>
      </c>
      <c r="FK308" s="24">
        <v>90.805819999999997</v>
      </c>
      <c r="FL308" s="24">
        <v>89.750810000000001</v>
      </c>
      <c r="FM308" s="24">
        <v>86.074430000000007</v>
      </c>
      <c r="FN308" s="24">
        <v>80.576049999999995</v>
      </c>
      <c r="FO308" s="24">
        <v>77.268609999999995</v>
      </c>
      <c r="FP308" s="24">
        <v>72.158580000000001</v>
      </c>
      <c r="FQ308" s="24">
        <v>68.644009999999994</v>
      </c>
      <c r="FR308" s="24">
        <v>66.766990000000007</v>
      </c>
      <c r="FS308" s="24">
        <v>0.2442146</v>
      </c>
      <c r="FT308" s="24">
        <v>1.07055E-2</v>
      </c>
      <c r="FU308" s="24">
        <v>1.7784500000000002E-2</v>
      </c>
    </row>
    <row r="309" spans="1:177" x14ac:dyDescent="0.2">
      <c r="A309" s="14" t="s">
        <v>228</v>
      </c>
      <c r="B309" s="14" t="s">
        <v>199</v>
      </c>
      <c r="C309" s="14" t="s">
        <v>225</v>
      </c>
      <c r="D309" s="36" t="s">
        <v>258</v>
      </c>
      <c r="E309" s="25" t="s">
        <v>220</v>
      </c>
      <c r="F309" s="25">
        <v>1583</v>
      </c>
      <c r="G309" s="24">
        <v>0.72106709999999996</v>
      </c>
      <c r="H309" s="24">
        <v>0.76047379999999998</v>
      </c>
      <c r="I309" s="24">
        <v>0.62196249999999997</v>
      </c>
      <c r="J309" s="24">
        <v>0.54322479999999995</v>
      </c>
      <c r="K309" s="24">
        <v>0.53710040000000003</v>
      </c>
      <c r="L309" s="24">
        <v>0.57735939999999997</v>
      </c>
      <c r="M309" s="24">
        <v>0.63588990000000001</v>
      </c>
      <c r="N309" s="24">
        <v>0.65499540000000001</v>
      </c>
      <c r="O309" s="24">
        <v>0.62543170000000003</v>
      </c>
      <c r="P309" s="24">
        <v>0.57490370000000002</v>
      </c>
      <c r="Q309" s="24">
        <v>0.58570339999999999</v>
      </c>
      <c r="R309" s="24">
        <v>0.63132219999999994</v>
      </c>
      <c r="S309" s="24">
        <v>0.66215599999999997</v>
      </c>
      <c r="T309" s="24">
        <v>0.71708680000000002</v>
      </c>
      <c r="U309" s="24">
        <v>0.7550251</v>
      </c>
      <c r="V309" s="24">
        <v>0.83251149999999996</v>
      </c>
      <c r="W309" s="24">
        <v>0.88871389999999995</v>
      </c>
      <c r="X309" s="24">
        <v>1.0479689999999999</v>
      </c>
      <c r="Y309" s="24">
        <v>1.199319</v>
      </c>
      <c r="Z309" s="24">
        <v>1.392614</v>
      </c>
      <c r="AA309" s="24">
        <v>1.4158409999999999</v>
      </c>
      <c r="AB309" s="24">
        <v>1.270381</v>
      </c>
      <c r="AC309" s="24">
        <v>1.0875140000000001</v>
      </c>
      <c r="AD309" s="24">
        <v>0.87247019999999997</v>
      </c>
      <c r="AE309" s="24">
        <v>-0.1077323</v>
      </c>
      <c r="AF309" s="24">
        <v>-0.12260749999999999</v>
      </c>
      <c r="AG309" s="24">
        <v>-8.7679999999999994E-2</v>
      </c>
      <c r="AH309" s="24">
        <v>-6.4658900000000005E-2</v>
      </c>
      <c r="AI309" s="24">
        <v>-4.6548300000000001E-2</v>
      </c>
      <c r="AJ309" s="24">
        <v>-3.2950500000000001E-2</v>
      </c>
      <c r="AK309" s="24">
        <v>-1.48349E-2</v>
      </c>
      <c r="AL309" s="24">
        <v>1.1092000000000001E-3</v>
      </c>
      <c r="AM309" s="24">
        <v>4.8865000000000002E-3</v>
      </c>
      <c r="AN309" s="24">
        <v>-5.7387999999999996E-3</v>
      </c>
      <c r="AO309" s="24">
        <v>8.2564000000000005E-3</v>
      </c>
      <c r="AP309" s="24">
        <v>3.54036E-2</v>
      </c>
      <c r="AQ309" s="24">
        <v>3.2694099999999997E-2</v>
      </c>
      <c r="AR309" s="24">
        <v>4.4029600000000002E-2</v>
      </c>
      <c r="AS309" s="24">
        <v>3.9883599999999998E-2</v>
      </c>
      <c r="AT309" s="24">
        <v>5.2947000000000001E-2</v>
      </c>
      <c r="AU309" s="24">
        <v>6.4778100000000005E-2</v>
      </c>
      <c r="AV309" s="24">
        <v>9.1960299999999995E-2</v>
      </c>
      <c r="AW309" s="24">
        <v>2.9709599999999999E-2</v>
      </c>
      <c r="AX309" s="24">
        <v>2.8281000000000001E-2</v>
      </c>
      <c r="AY309" s="24">
        <v>5.4232000000000004E-3</v>
      </c>
      <c r="AZ309" s="24">
        <v>2.2837999999999999E-3</v>
      </c>
      <c r="BA309" s="24">
        <v>-2.7245200000000001E-2</v>
      </c>
      <c r="BB309" s="24">
        <v>-5.1329300000000001E-2</v>
      </c>
      <c r="BC309" s="24">
        <v>-8.9666200000000001E-2</v>
      </c>
      <c r="BD309" s="24">
        <v>-0.1058538</v>
      </c>
      <c r="BE309" s="24">
        <v>-7.3320399999999994E-2</v>
      </c>
      <c r="BF309" s="24">
        <v>-5.1302100000000003E-2</v>
      </c>
      <c r="BG309" s="24">
        <v>-3.4896200000000002E-2</v>
      </c>
      <c r="BH309" s="24">
        <v>-2.25823E-2</v>
      </c>
      <c r="BI309" s="24">
        <v>-5.5265000000000002E-3</v>
      </c>
      <c r="BJ309" s="24">
        <v>1.10349E-2</v>
      </c>
      <c r="BK309" s="24">
        <v>1.6444799999999999E-2</v>
      </c>
      <c r="BL309" s="24">
        <v>7.3086999999999996E-3</v>
      </c>
      <c r="BM309" s="24">
        <v>2.2207000000000001E-2</v>
      </c>
      <c r="BN309" s="24">
        <v>5.0499099999999998E-2</v>
      </c>
      <c r="BO309" s="24">
        <v>4.8940600000000001E-2</v>
      </c>
      <c r="BP309" s="24">
        <v>6.0950400000000002E-2</v>
      </c>
      <c r="BQ309" s="24">
        <v>5.7328999999999998E-2</v>
      </c>
      <c r="BR309" s="24">
        <v>7.1918200000000002E-2</v>
      </c>
      <c r="BS309" s="24">
        <v>8.4320199999999998E-2</v>
      </c>
      <c r="BT309" s="24">
        <v>0.1112407</v>
      </c>
      <c r="BU309" s="24">
        <v>4.8580400000000003E-2</v>
      </c>
      <c r="BV309" s="24">
        <v>4.71151E-2</v>
      </c>
      <c r="BW309" s="24">
        <v>2.49711E-2</v>
      </c>
      <c r="BX309" s="24">
        <v>2.1584099999999998E-2</v>
      </c>
      <c r="BY309" s="24">
        <v>-9.7178000000000004E-3</v>
      </c>
      <c r="BZ309" s="24">
        <v>-3.4912400000000003E-2</v>
      </c>
      <c r="CA309" s="24">
        <v>-7.7153700000000006E-2</v>
      </c>
      <c r="CB309" s="24">
        <v>-9.4250100000000003E-2</v>
      </c>
      <c r="CC309" s="24">
        <v>-6.3374899999999998E-2</v>
      </c>
      <c r="CD309" s="24">
        <v>-4.20513E-2</v>
      </c>
      <c r="CE309" s="24">
        <v>-2.6825999999999999E-2</v>
      </c>
      <c r="CF309" s="24">
        <v>-1.5401400000000001E-2</v>
      </c>
      <c r="CG309" s="24">
        <v>9.2049999999999999E-4</v>
      </c>
      <c r="CH309" s="24">
        <v>1.7909499999999998E-2</v>
      </c>
      <c r="CI309" s="24">
        <v>2.4450099999999999E-2</v>
      </c>
      <c r="CJ309" s="24">
        <v>1.63454E-2</v>
      </c>
      <c r="CK309" s="24">
        <v>3.1869099999999997E-2</v>
      </c>
      <c r="CL309" s="24">
        <v>6.0954099999999997E-2</v>
      </c>
      <c r="CM309" s="24">
        <v>6.0192900000000001E-2</v>
      </c>
      <c r="CN309" s="24">
        <v>7.2669600000000001E-2</v>
      </c>
      <c r="CO309" s="24">
        <v>6.9411600000000004E-2</v>
      </c>
      <c r="CP309" s="24">
        <v>8.5057599999999997E-2</v>
      </c>
      <c r="CQ309" s="24">
        <v>9.7854999999999998E-2</v>
      </c>
      <c r="CR309" s="24">
        <v>0.12459430000000001</v>
      </c>
      <c r="CS309" s="24">
        <v>6.1650299999999998E-2</v>
      </c>
      <c r="CT309" s="24">
        <v>6.0159600000000001E-2</v>
      </c>
      <c r="CU309" s="24">
        <v>3.8510000000000003E-2</v>
      </c>
      <c r="CV309" s="24">
        <v>3.4951299999999998E-2</v>
      </c>
      <c r="CW309" s="24">
        <v>2.4215999999999999E-3</v>
      </c>
      <c r="CX309" s="24">
        <v>-2.3542E-2</v>
      </c>
      <c r="CY309" s="24">
        <v>-6.4641299999999999E-2</v>
      </c>
      <c r="CZ309" s="24">
        <v>-8.2646499999999998E-2</v>
      </c>
      <c r="DA309" s="24">
        <v>-5.3429499999999998E-2</v>
      </c>
      <c r="DB309" s="24">
        <v>-3.28004E-2</v>
      </c>
      <c r="DC309" s="24">
        <v>-1.87558E-2</v>
      </c>
      <c r="DD309" s="24">
        <v>-8.2203999999999992E-3</v>
      </c>
      <c r="DE309" s="24">
        <v>7.3674999999999999E-3</v>
      </c>
      <c r="DF309" s="24">
        <v>2.47841E-2</v>
      </c>
      <c r="DG309" s="24">
        <v>3.2455400000000002E-2</v>
      </c>
      <c r="DH309" s="24">
        <v>2.5381999999999998E-2</v>
      </c>
      <c r="DI309" s="24">
        <v>4.1531199999999997E-2</v>
      </c>
      <c r="DJ309" s="24">
        <v>7.1409100000000003E-2</v>
      </c>
      <c r="DK309" s="24">
        <v>7.14452E-2</v>
      </c>
      <c r="DL309" s="24">
        <v>8.4388900000000003E-2</v>
      </c>
      <c r="DM309" s="24">
        <v>8.1494200000000003E-2</v>
      </c>
      <c r="DN309" s="24">
        <v>9.8196900000000004E-2</v>
      </c>
      <c r="DO309" s="24">
        <v>0.1113899</v>
      </c>
      <c r="DP309" s="24">
        <v>0.13794780000000001</v>
      </c>
      <c r="DQ309" s="24">
        <v>7.4720200000000001E-2</v>
      </c>
      <c r="DR309" s="24">
        <v>7.3204000000000005E-2</v>
      </c>
      <c r="DS309" s="24">
        <v>5.2048799999999999E-2</v>
      </c>
      <c r="DT309" s="24">
        <v>4.8318600000000003E-2</v>
      </c>
      <c r="DU309" s="24">
        <v>1.45611E-2</v>
      </c>
      <c r="DV309" s="24">
        <v>-1.2171700000000001E-2</v>
      </c>
      <c r="DW309" s="24">
        <v>-4.6575199999999997E-2</v>
      </c>
      <c r="DX309" s="24">
        <v>-6.5892699999999998E-2</v>
      </c>
      <c r="DY309" s="24">
        <v>-3.9069800000000002E-2</v>
      </c>
      <c r="DZ309" s="24">
        <v>-1.9443700000000001E-2</v>
      </c>
      <c r="EA309" s="24">
        <v>-7.1037000000000001E-3</v>
      </c>
      <c r="EB309" s="24">
        <v>2.1478000000000001E-3</v>
      </c>
      <c r="EC309" s="24">
        <v>1.66759E-2</v>
      </c>
      <c r="ED309" s="24">
        <v>3.4709900000000002E-2</v>
      </c>
      <c r="EE309" s="24">
        <v>4.4013799999999999E-2</v>
      </c>
      <c r="EF309" s="24">
        <v>3.8429600000000001E-2</v>
      </c>
      <c r="EG309" s="24">
        <v>5.5481700000000002E-2</v>
      </c>
      <c r="EH309" s="24">
        <v>8.6504600000000001E-2</v>
      </c>
      <c r="EI309" s="24">
        <v>8.7691699999999997E-2</v>
      </c>
      <c r="EJ309" s="24">
        <v>0.1013096</v>
      </c>
      <c r="EK309" s="24">
        <v>9.8939600000000003E-2</v>
      </c>
      <c r="EL309" s="24">
        <v>0.1171681</v>
      </c>
      <c r="EM309" s="24">
        <v>0.13093199999999999</v>
      </c>
      <c r="EN309" s="24">
        <v>0.15722820000000001</v>
      </c>
      <c r="EO309" s="24">
        <v>9.3590999999999994E-2</v>
      </c>
      <c r="EP309" s="24">
        <v>9.2038099999999998E-2</v>
      </c>
      <c r="EQ309" s="24">
        <v>7.1596699999999999E-2</v>
      </c>
      <c r="ER309" s="24">
        <v>6.7618800000000007E-2</v>
      </c>
      <c r="ES309" s="24">
        <v>3.2088499999999999E-2</v>
      </c>
      <c r="ET309" s="24">
        <v>4.2452000000000002E-3</v>
      </c>
      <c r="EU309" s="24">
        <v>62.975459999999998</v>
      </c>
      <c r="EV309" s="24">
        <v>62.558280000000003</v>
      </c>
      <c r="EW309" s="24">
        <v>62.484659999999998</v>
      </c>
      <c r="EX309" s="24">
        <v>62.656440000000003</v>
      </c>
      <c r="EY309" s="24">
        <v>62.914110000000001</v>
      </c>
      <c r="EZ309" s="24">
        <v>63.822090000000003</v>
      </c>
      <c r="FA309" s="24">
        <v>63.239269999999998</v>
      </c>
      <c r="FB309" s="24">
        <v>63.09816</v>
      </c>
      <c r="FC309" s="24">
        <v>67.932519999999997</v>
      </c>
      <c r="FD309" s="24">
        <v>77.17792</v>
      </c>
      <c r="FE309" s="24">
        <v>83.036810000000003</v>
      </c>
      <c r="FF309" s="24">
        <v>88.441720000000004</v>
      </c>
      <c r="FG309" s="24">
        <v>89.58896</v>
      </c>
      <c r="FH309" s="24">
        <v>89.901840000000007</v>
      </c>
      <c r="FI309" s="24">
        <v>90.662570000000002</v>
      </c>
      <c r="FJ309" s="24">
        <v>90.595089999999999</v>
      </c>
      <c r="FK309" s="24">
        <v>89.239270000000005</v>
      </c>
      <c r="FL309" s="24">
        <v>88.80368</v>
      </c>
      <c r="FM309" s="24">
        <v>86.0184</v>
      </c>
      <c r="FN309" s="24">
        <v>81.423310000000001</v>
      </c>
      <c r="FO309" s="24">
        <v>77.779139999999998</v>
      </c>
      <c r="FP309" s="24">
        <v>72.809809999999999</v>
      </c>
      <c r="FQ309" s="24">
        <v>70.521469999999994</v>
      </c>
      <c r="FR309" s="24">
        <v>68.932519999999997</v>
      </c>
      <c r="FS309" s="24">
        <v>0.2824932</v>
      </c>
      <c r="FT309" s="24">
        <v>1.2539099999999999E-2</v>
      </c>
      <c r="FU309" s="24">
        <v>2.0265200000000001E-2</v>
      </c>
    </row>
    <row r="310" spans="1:177" x14ac:dyDescent="0.2">
      <c r="A310" s="14" t="s">
        <v>228</v>
      </c>
      <c r="B310" s="14" t="s">
        <v>199</v>
      </c>
      <c r="C310" s="14" t="s">
        <v>225</v>
      </c>
      <c r="D310" s="36" t="s">
        <v>258</v>
      </c>
      <c r="E310" s="25" t="s">
        <v>221</v>
      </c>
      <c r="F310" s="25">
        <v>1141</v>
      </c>
      <c r="G310" s="24">
        <v>0.541045</v>
      </c>
      <c r="H310" s="24">
        <v>0.48162749999999999</v>
      </c>
      <c r="I310" s="24">
        <v>0.4778848</v>
      </c>
      <c r="J310" s="24">
        <v>0.4676515</v>
      </c>
      <c r="K310" s="24">
        <v>0.50689819999999997</v>
      </c>
      <c r="L310" s="24">
        <v>0.5816057</v>
      </c>
      <c r="M310" s="24">
        <v>0.62620600000000004</v>
      </c>
      <c r="N310" s="24">
        <v>0.62798259999999995</v>
      </c>
      <c r="O310" s="24">
        <v>0.53759939999999995</v>
      </c>
      <c r="P310" s="24">
        <v>0.55307479999999998</v>
      </c>
      <c r="Q310" s="24">
        <v>0.61223939999999999</v>
      </c>
      <c r="R310" s="24">
        <v>0.63054390000000005</v>
      </c>
      <c r="S310" s="24">
        <v>0.71638489999999999</v>
      </c>
      <c r="T310" s="24">
        <v>0.73219679999999998</v>
      </c>
      <c r="U310" s="24">
        <v>0.87648199999999998</v>
      </c>
      <c r="V310" s="24">
        <v>0.96301040000000004</v>
      </c>
      <c r="W310" s="24">
        <v>1.0786100000000001</v>
      </c>
      <c r="X310" s="24">
        <v>1.1950289999999999</v>
      </c>
      <c r="Y310" s="24">
        <v>1.2882290000000001</v>
      </c>
      <c r="Z310" s="24">
        <v>1.3565119999999999</v>
      </c>
      <c r="AA310" s="24">
        <v>1.297024</v>
      </c>
      <c r="AB310" s="24">
        <v>1.068454</v>
      </c>
      <c r="AC310" s="24">
        <v>0.83154700000000004</v>
      </c>
      <c r="AD310" s="24">
        <v>0.69830720000000002</v>
      </c>
      <c r="AE310" s="24">
        <v>-6.2619999999999995E-2</v>
      </c>
      <c r="AF310" s="24">
        <v>-5.1352799999999997E-2</v>
      </c>
      <c r="AG310" s="24">
        <v>-3.5208299999999998E-2</v>
      </c>
      <c r="AH310" s="24">
        <v>-4.1953400000000002E-2</v>
      </c>
      <c r="AI310" s="24">
        <v>-3.5261099999999997E-2</v>
      </c>
      <c r="AJ310" s="24">
        <v>-2.19559E-2</v>
      </c>
      <c r="AK310" s="24">
        <v>1.23401E-2</v>
      </c>
      <c r="AL310" s="24">
        <v>-1.8773100000000001E-2</v>
      </c>
      <c r="AM310" s="24">
        <v>-1.8079600000000001E-2</v>
      </c>
      <c r="AN310" s="24">
        <v>-3.2330000000000002E-3</v>
      </c>
      <c r="AO310" s="24">
        <v>-9.1710999999999997E-3</v>
      </c>
      <c r="AP310" s="24">
        <v>1.52301E-2</v>
      </c>
      <c r="AQ310" s="24">
        <v>2.4136700000000001E-2</v>
      </c>
      <c r="AR310" s="24">
        <v>1.78496E-2</v>
      </c>
      <c r="AS310" s="24">
        <v>3.9481099999999998E-2</v>
      </c>
      <c r="AT310" s="24">
        <v>1.7005300000000001E-2</v>
      </c>
      <c r="AU310" s="24">
        <v>3.9020300000000001E-2</v>
      </c>
      <c r="AV310" s="24">
        <v>3.1952500000000002E-2</v>
      </c>
      <c r="AW310" s="24">
        <v>-5.0035700000000002E-2</v>
      </c>
      <c r="AX310" s="24">
        <v>-4.7681899999999999E-2</v>
      </c>
      <c r="AY310" s="24">
        <v>-4.38138E-2</v>
      </c>
      <c r="AZ310" s="24">
        <v>-6.4232899999999996E-2</v>
      </c>
      <c r="BA310" s="24">
        <v>-5.2862699999999999E-2</v>
      </c>
      <c r="BB310" s="24">
        <v>-5.8654400000000002E-2</v>
      </c>
      <c r="BC310" s="24">
        <v>-3.8319600000000002E-2</v>
      </c>
      <c r="BD310" s="24">
        <v>-3.1968999999999997E-2</v>
      </c>
      <c r="BE310" s="24">
        <v>-1.9339100000000001E-2</v>
      </c>
      <c r="BF310" s="24">
        <v>-2.6668000000000001E-2</v>
      </c>
      <c r="BG310" s="24">
        <v>-2.0145900000000001E-2</v>
      </c>
      <c r="BH310" s="24">
        <v>-6.3359000000000002E-3</v>
      </c>
      <c r="BI310" s="24">
        <v>2.6743800000000002E-2</v>
      </c>
      <c r="BJ310" s="24">
        <v>-4.3213000000000001E-3</v>
      </c>
      <c r="BK310" s="24">
        <v>-2.3820999999999998E-3</v>
      </c>
      <c r="BL310" s="24">
        <v>1.34632E-2</v>
      </c>
      <c r="BM310" s="24">
        <v>1.07825E-2</v>
      </c>
      <c r="BN310" s="24">
        <v>3.8238500000000002E-2</v>
      </c>
      <c r="BO310" s="24">
        <v>4.9137800000000002E-2</v>
      </c>
      <c r="BP310" s="24">
        <v>4.5466600000000003E-2</v>
      </c>
      <c r="BQ310" s="24">
        <v>6.7714899999999995E-2</v>
      </c>
      <c r="BR310" s="24">
        <v>4.6755100000000001E-2</v>
      </c>
      <c r="BS310" s="24">
        <v>6.9188600000000003E-2</v>
      </c>
      <c r="BT310" s="24">
        <v>6.1550300000000002E-2</v>
      </c>
      <c r="BU310" s="24">
        <v>-1.9780300000000001E-2</v>
      </c>
      <c r="BV310" s="24">
        <v>-1.9103499999999999E-2</v>
      </c>
      <c r="BW310" s="24">
        <v>-1.6671700000000001E-2</v>
      </c>
      <c r="BX310" s="24">
        <v>-3.9235800000000001E-2</v>
      </c>
      <c r="BY310" s="24">
        <v>-3.0105199999999999E-2</v>
      </c>
      <c r="BZ310" s="24">
        <v>-3.8213299999999999E-2</v>
      </c>
      <c r="CA310" s="24">
        <v>-2.1489299999999999E-2</v>
      </c>
      <c r="CB310" s="24">
        <v>-1.8543799999999999E-2</v>
      </c>
      <c r="CC310" s="24">
        <v>-8.3481000000000007E-3</v>
      </c>
      <c r="CD310" s="24">
        <v>-1.6081399999999999E-2</v>
      </c>
      <c r="CE310" s="24">
        <v>-9.6772000000000004E-3</v>
      </c>
      <c r="CF310" s="24">
        <v>4.4824000000000001E-3</v>
      </c>
      <c r="CG310" s="24">
        <v>3.6719700000000001E-2</v>
      </c>
      <c r="CH310" s="24">
        <v>5.6880999999999998E-3</v>
      </c>
      <c r="CI310" s="24">
        <v>8.4898000000000005E-3</v>
      </c>
      <c r="CJ310" s="24">
        <v>2.5026900000000001E-2</v>
      </c>
      <c r="CK310" s="24">
        <v>2.46024E-2</v>
      </c>
      <c r="CL310" s="24">
        <v>5.4174100000000003E-2</v>
      </c>
      <c r="CM310" s="24">
        <v>6.6453499999999999E-2</v>
      </c>
      <c r="CN310" s="24">
        <v>6.4594100000000002E-2</v>
      </c>
      <c r="CO310" s="24">
        <v>8.7269600000000003E-2</v>
      </c>
      <c r="CP310" s="24">
        <v>6.7359699999999995E-2</v>
      </c>
      <c r="CQ310" s="24">
        <v>9.0082999999999996E-2</v>
      </c>
      <c r="CR310" s="24">
        <v>8.2049700000000003E-2</v>
      </c>
      <c r="CS310" s="24">
        <v>1.1746E-3</v>
      </c>
      <c r="CT310" s="24">
        <v>6.8990000000000002E-4</v>
      </c>
      <c r="CU310" s="24">
        <v>2.1267999999999999E-3</v>
      </c>
      <c r="CV310" s="24">
        <v>-2.1922799999999999E-2</v>
      </c>
      <c r="CW310" s="24">
        <v>-1.4343399999999999E-2</v>
      </c>
      <c r="CX310" s="24">
        <v>-2.4055799999999999E-2</v>
      </c>
      <c r="CY310" s="24">
        <v>-4.6588999999999997E-3</v>
      </c>
      <c r="CZ310" s="24">
        <v>-5.1186000000000001E-3</v>
      </c>
      <c r="DA310" s="24">
        <v>2.6429000000000001E-3</v>
      </c>
      <c r="DB310" s="24">
        <v>-5.4946999999999999E-3</v>
      </c>
      <c r="DC310" s="24">
        <v>7.9160000000000005E-4</v>
      </c>
      <c r="DD310" s="24">
        <v>1.53007E-2</v>
      </c>
      <c r="DE310" s="24">
        <v>4.6695599999999997E-2</v>
      </c>
      <c r="DF310" s="24">
        <v>1.56974E-2</v>
      </c>
      <c r="DG310" s="24">
        <v>1.9361799999999998E-2</v>
      </c>
      <c r="DH310" s="24">
        <v>3.6590699999999997E-2</v>
      </c>
      <c r="DI310" s="24">
        <v>3.8422199999999997E-2</v>
      </c>
      <c r="DJ310" s="24">
        <v>7.0109599999999994E-2</v>
      </c>
      <c r="DK310" s="24">
        <v>8.3769099999999999E-2</v>
      </c>
      <c r="DL310" s="24">
        <v>8.3721599999999993E-2</v>
      </c>
      <c r="DM310" s="24">
        <v>0.1068243</v>
      </c>
      <c r="DN310" s="24">
        <v>8.7964399999999998E-2</v>
      </c>
      <c r="DO310" s="24">
        <v>0.1109774</v>
      </c>
      <c r="DP310" s="24">
        <v>0.1025491</v>
      </c>
      <c r="DQ310" s="24">
        <v>2.21294E-2</v>
      </c>
      <c r="DR310" s="24">
        <v>2.04832E-2</v>
      </c>
      <c r="DS310" s="24">
        <v>2.09254E-2</v>
      </c>
      <c r="DT310" s="24">
        <v>-4.6099000000000001E-3</v>
      </c>
      <c r="DU310" s="24">
        <v>1.4184E-3</v>
      </c>
      <c r="DV310" s="24">
        <v>-9.8983000000000005E-3</v>
      </c>
      <c r="DW310" s="24">
        <v>1.9641499999999999E-2</v>
      </c>
      <c r="DX310" s="24">
        <v>1.42653E-2</v>
      </c>
      <c r="DY310" s="24">
        <v>1.85121E-2</v>
      </c>
      <c r="DZ310" s="24">
        <v>9.7906999999999994E-3</v>
      </c>
      <c r="EA310" s="24">
        <v>1.5906699999999999E-2</v>
      </c>
      <c r="EB310" s="24">
        <v>3.0920699999999999E-2</v>
      </c>
      <c r="EC310" s="24">
        <v>6.1099199999999999E-2</v>
      </c>
      <c r="ED310" s="24">
        <v>3.01493E-2</v>
      </c>
      <c r="EE310" s="24">
        <v>3.5059300000000002E-2</v>
      </c>
      <c r="EF310" s="24">
        <v>5.3286800000000002E-2</v>
      </c>
      <c r="EG310" s="24">
        <v>5.8375799999999999E-2</v>
      </c>
      <c r="EH310" s="24">
        <v>9.3118000000000006E-2</v>
      </c>
      <c r="EI310" s="24">
        <v>0.1087702</v>
      </c>
      <c r="EJ310" s="24">
        <v>0.1113386</v>
      </c>
      <c r="EK310" s="24">
        <v>0.13505809999999999</v>
      </c>
      <c r="EL310" s="24">
        <v>0.1177142</v>
      </c>
      <c r="EM310" s="24">
        <v>0.14114570000000001</v>
      </c>
      <c r="EN310" s="24">
        <v>0.13214699999999999</v>
      </c>
      <c r="EO310" s="24">
        <v>5.2384800000000002E-2</v>
      </c>
      <c r="EP310" s="24">
        <v>4.90617E-2</v>
      </c>
      <c r="EQ310" s="24">
        <v>4.8067499999999999E-2</v>
      </c>
      <c r="ER310" s="24">
        <v>2.0387200000000001E-2</v>
      </c>
      <c r="ES310" s="24">
        <v>2.4176E-2</v>
      </c>
      <c r="ET310" s="24">
        <v>1.0542899999999999E-2</v>
      </c>
      <c r="EU310" s="24">
        <v>60.335619999999999</v>
      </c>
      <c r="EV310" s="24">
        <v>57.719180000000001</v>
      </c>
      <c r="EW310" s="24">
        <v>56.4589</v>
      </c>
      <c r="EX310" s="24">
        <v>56.4589</v>
      </c>
      <c r="EY310" s="24">
        <v>56.760269999999998</v>
      </c>
      <c r="EZ310" s="24">
        <v>56.424660000000003</v>
      </c>
      <c r="FA310" s="24">
        <v>56.45205</v>
      </c>
      <c r="FB310" s="24">
        <v>54.732880000000002</v>
      </c>
      <c r="FC310" s="24">
        <v>60.363010000000003</v>
      </c>
      <c r="FD310" s="24">
        <v>71.280820000000006</v>
      </c>
      <c r="FE310" s="24">
        <v>80.47945</v>
      </c>
      <c r="FF310" s="24">
        <v>86.43835</v>
      </c>
      <c r="FG310" s="24">
        <v>91.308220000000006</v>
      </c>
      <c r="FH310" s="24">
        <v>93.301370000000006</v>
      </c>
      <c r="FI310" s="24">
        <v>94.089039999999997</v>
      </c>
      <c r="FJ310" s="24">
        <v>94.664379999999994</v>
      </c>
      <c r="FK310" s="24">
        <v>92.554789999999997</v>
      </c>
      <c r="FL310" s="24">
        <v>90.808220000000006</v>
      </c>
      <c r="FM310" s="24">
        <v>86.136989999999997</v>
      </c>
      <c r="FN310" s="24">
        <v>79.630129999999994</v>
      </c>
      <c r="FO310" s="24">
        <v>76.698629999999994</v>
      </c>
      <c r="FP310" s="24">
        <v>71.4315</v>
      </c>
      <c r="FQ310" s="24">
        <v>66.547939999999997</v>
      </c>
      <c r="FR310" s="24">
        <v>64.349310000000003</v>
      </c>
      <c r="FS310" s="24">
        <v>0.43147239999999998</v>
      </c>
      <c r="FT310" s="24">
        <v>1.8677699999999998E-2</v>
      </c>
      <c r="FU310" s="24">
        <v>3.1854E-2</v>
      </c>
    </row>
    <row r="311" spans="1:177" x14ac:dyDescent="0.2">
      <c r="A311" s="14" t="s">
        <v>228</v>
      </c>
      <c r="B311" s="14" t="s">
        <v>199</v>
      </c>
      <c r="C311" s="14" t="s">
        <v>225</v>
      </c>
      <c r="D311" s="36" t="s">
        <v>259</v>
      </c>
      <c r="E311" s="25" t="s">
        <v>219</v>
      </c>
      <c r="F311" s="25">
        <v>5229</v>
      </c>
      <c r="G311" s="24">
        <v>1.0220210000000001</v>
      </c>
      <c r="H311" s="24">
        <v>0.89665159999999999</v>
      </c>
      <c r="I311" s="24">
        <v>0.80997490000000005</v>
      </c>
      <c r="J311" s="24">
        <v>0.75526360000000003</v>
      </c>
      <c r="K311" s="24">
        <v>0.73812560000000005</v>
      </c>
      <c r="L311" s="24">
        <v>0.73324659999999997</v>
      </c>
      <c r="M311" s="24">
        <v>0.80282279999999995</v>
      </c>
      <c r="N311" s="24">
        <v>0.84294789999999997</v>
      </c>
      <c r="O311" s="24">
        <v>0.88390340000000001</v>
      </c>
      <c r="P311" s="24">
        <v>0.96916970000000002</v>
      </c>
      <c r="Q311" s="24">
        <v>1.110992</v>
      </c>
      <c r="R311" s="24">
        <v>1.205198</v>
      </c>
      <c r="S311" s="24">
        <v>1.3300689999999999</v>
      </c>
      <c r="T311" s="24">
        <v>1.4875849999999999</v>
      </c>
      <c r="U311" s="24">
        <v>1.4819290000000001</v>
      </c>
      <c r="V311" s="24">
        <v>1.58318</v>
      </c>
      <c r="W311" s="24">
        <v>1.673659</v>
      </c>
      <c r="X311" s="24">
        <v>1.690936</v>
      </c>
      <c r="Y311" s="24">
        <v>1.8134999999999999</v>
      </c>
      <c r="Z311" s="24">
        <v>1.8173840000000001</v>
      </c>
      <c r="AA311" s="24">
        <v>1.82176</v>
      </c>
      <c r="AB311" s="24">
        <v>1.760275</v>
      </c>
      <c r="AC311" s="24">
        <v>1.6163400000000001</v>
      </c>
      <c r="AD311" s="24">
        <v>1.3993910000000001</v>
      </c>
      <c r="AE311" s="24">
        <v>-0.1134867</v>
      </c>
      <c r="AF311" s="24">
        <v>-0.1036753</v>
      </c>
      <c r="AG311" s="24">
        <v>-7.4159799999999998E-2</v>
      </c>
      <c r="AH311" s="24">
        <v>-6.5245499999999998E-2</v>
      </c>
      <c r="AI311" s="24">
        <v>-4.3647199999999997E-2</v>
      </c>
      <c r="AJ311" s="24">
        <v>-2.2612E-2</v>
      </c>
      <c r="AK311" s="24">
        <v>1.04534E-2</v>
      </c>
      <c r="AL311" s="24">
        <v>3.6548000000000001E-3</v>
      </c>
      <c r="AM311" s="24">
        <v>1.34451E-2</v>
      </c>
      <c r="AN311" s="24">
        <v>2.4502800000000002E-2</v>
      </c>
      <c r="AO311" s="24">
        <v>4.5204800000000003E-2</v>
      </c>
      <c r="AP311" s="24">
        <v>0.11245869999999999</v>
      </c>
      <c r="AQ311" s="24">
        <v>0.1261583</v>
      </c>
      <c r="AR311" s="24">
        <v>0.14982470000000001</v>
      </c>
      <c r="AS311" s="24">
        <v>0.14640329999999999</v>
      </c>
      <c r="AT311" s="24">
        <v>0.13655500000000001</v>
      </c>
      <c r="AU311" s="24">
        <v>0.16398199999999999</v>
      </c>
      <c r="AV311" s="24">
        <v>0.15485360000000001</v>
      </c>
      <c r="AW311" s="24">
        <v>2.8096900000000001E-2</v>
      </c>
      <c r="AX311" s="24">
        <v>1.8252299999999999E-2</v>
      </c>
      <c r="AY311" s="24">
        <v>4.7720999999999996E-3</v>
      </c>
      <c r="AZ311" s="24">
        <v>-1.2060599999999999E-2</v>
      </c>
      <c r="BA311" s="24">
        <v>-3.3400600000000003E-2</v>
      </c>
      <c r="BB311" s="24">
        <v>-6.8668099999999996E-2</v>
      </c>
      <c r="BC311" s="24">
        <v>-9.8874000000000004E-2</v>
      </c>
      <c r="BD311" s="24">
        <v>-9.0998099999999998E-2</v>
      </c>
      <c r="BE311" s="24">
        <v>-6.34884E-2</v>
      </c>
      <c r="BF311" s="24">
        <v>-5.5188399999999999E-2</v>
      </c>
      <c r="BG311" s="24">
        <v>-3.4399399999999997E-2</v>
      </c>
      <c r="BH311" s="24">
        <v>-1.37529E-2</v>
      </c>
      <c r="BI311" s="24">
        <v>1.85244E-2</v>
      </c>
      <c r="BJ311" s="24">
        <v>1.2002499999999999E-2</v>
      </c>
      <c r="BK311" s="24">
        <v>2.2838600000000001E-2</v>
      </c>
      <c r="BL311" s="24">
        <v>3.4834799999999999E-2</v>
      </c>
      <c r="BM311" s="24">
        <v>5.6855799999999998E-2</v>
      </c>
      <c r="BN311" s="24">
        <v>0.125497</v>
      </c>
      <c r="BO311" s="24">
        <v>0.14025560000000001</v>
      </c>
      <c r="BP311" s="24">
        <v>0.1649786</v>
      </c>
      <c r="BQ311" s="24">
        <v>0.1619458</v>
      </c>
      <c r="BR311" s="24">
        <v>0.15317939999999999</v>
      </c>
      <c r="BS311" s="24">
        <v>0.18095530000000001</v>
      </c>
      <c r="BT311" s="24">
        <v>0.17156160000000001</v>
      </c>
      <c r="BU311" s="24">
        <v>4.4840699999999997E-2</v>
      </c>
      <c r="BV311" s="24">
        <v>3.4449199999999999E-2</v>
      </c>
      <c r="BW311" s="24">
        <v>2.08027E-2</v>
      </c>
      <c r="BX311" s="24">
        <v>3.261E-3</v>
      </c>
      <c r="BY311" s="24">
        <v>-1.9437300000000001E-2</v>
      </c>
      <c r="BZ311" s="24">
        <v>-5.5829299999999998E-2</v>
      </c>
      <c r="CA311" s="24">
        <v>-8.8753200000000004E-2</v>
      </c>
      <c r="CB311" s="24">
        <v>-8.2217899999999997E-2</v>
      </c>
      <c r="CC311" s="24">
        <v>-5.6097399999999999E-2</v>
      </c>
      <c r="CD311" s="24">
        <v>-4.8223000000000002E-2</v>
      </c>
      <c r="CE311" s="24">
        <v>-2.79943E-2</v>
      </c>
      <c r="CF311" s="24">
        <v>-7.6170999999999999E-3</v>
      </c>
      <c r="CG311" s="24">
        <v>2.4114400000000001E-2</v>
      </c>
      <c r="CH311" s="24">
        <v>1.7784100000000001E-2</v>
      </c>
      <c r="CI311" s="24">
        <v>2.9344499999999999E-2</v>
      </c>
      <c r="CJ311" s="24">
        <v>4.1990600000000003E-2</v>
      </c>
      <c r="CK311" s="24">
        <v>6.4925300000000005E-2</v>
      </c>
      <c r="CL311" s="24">
        <v>0.13452720000000001</v>
      </c>
      <c r="CM311" s="24">
        <v>0.15001929999999999</v>
      </c>
      <c r="CN311" s="24">
        <v>0.1754742</v>
      </c>
      <c r="CO311" s="24">
        <v>0.17271039999999999</v>
      </c>
      <c r="CP311" s="24">
        <v>0.16469339999999999</v>
      </c>
      <c r="CQ311" s="24">
        <v>0.19271099999999999</v>
      </c>
      <c r="CR311" s="24">
        <v>0.1831335</v>
      </c>
      <c r="CS311" s="24">
        <v>5.6437399999999999E-2</v>
      </c>
      <c r="CT311" s="24">
        <v>4.5667100000000002E-2</v>
      </c>
      <c r="CU311" s="24">
        <v>3.19054E-2</v>
      </c>
      <c r="CV311" s="24">
        <v>1.38727E-2</v>
      </c>
      <c r="CW311" s="24">
        <v>-9.7664999999999991E-3</v>
      </c>
      <c r="CX311" s="24">
        <v>-4.6937100000000002E-2</v>
      </c>
      <c r="CY311" s="24">
        <v>-7.8632499999999994E-2</v>
      </c>
      <c r="CZ311" s="24">
        <v>-7.3437799999999998E-2</v>
      </c>
      <c r="DA311" s="24">
        <v>-4.87065E-2</v>
      </c>
      <c r="DB311" s="24">
        <v>-4.1257500000000003E-2</v>
      </c>
      <c r="DC311" s="24">
        <v>-2.1589299999999999E-2</v>
      </c>
      <c r="DD311" s="24">
        <v>-1.4812E-3</v>
      </c>
      <c r="DE311" s="24">
        <v>2.9704299999999999E-2</v>
      </c>
      <c r="DF311" s="24">
        <v>2.3565699999999998E-2</v>
      </c>
      <c r="DG311" s="24">
        <v>3.5850399999999998E-2</v>
      </c>
      <c r="DH311" s="24">
        <v>4.9146500000000003E-2</v>
      </c>
      <c r="DI311" s="24">
        <v>7.2994799999999999E-2</v>
      </c>
      <c r="DJ311" s="24">
        <v>0.1435575</v>
      </c>
      <c r="DK311" s="24">
        <v>0.15978300000000001</v>
      </c>
      <c r="DL311" s="24">
        <v>0.18596969999999999</v>
      </c>
      <c r="DM311" s="24">
        <v>0.1834751</v>
      </c>
      <c r="DN311" s="24">
        <v>0.17620730000000001</v>
      </c>
      <c r="DO311" s="24">
        <v>0.2044667</v>
      </c>
      <c r="DP311" s="24">
        <v>0.1947054</v>
      </c>
      <c r="DQ311" s="24">
        <v>6.80341E-2</v>
      </c>
      <c r="DR311" s="24">
        <v>5.6884900000000002E-2</v>
      </c>
      <c r="DS311" s="24">
        <v>4.30081E-2</v>
      </c>
      <c r="DT311" s="24">
        <v>2.4484499999999999E-2</v>
      </c>
      <c r="DU311" s="24">
        <v>-9.5600000000000006E-5</v>
      </c>
      <c r="DV311" s="24">
        <v>-3.8045000000000002E-2</v>
      </c>
      <c r="DW311" s="24">
        <v>-6.4019699999999999E-2</v>
      </c>
      <c r="DX311" s="24">
        <v>-6.0760599999999998E-2</v>
      </c>
      <c r="DY311" s="24">
        <v>-3.8035100000000002E-2</v>
      </c>
      <c r="DZ311" s="24">
        <v>-3.12004E-2</v>
      </c>
      <c r="EA311" s="24">
        <v>-1.23415E-2</v>
      </c>
      <c r="EB311" s="24">
        <v>7.3778999999999997E-3</v>
      </c>
      <c r="EC311" s="24">
        <v>3.7775299999999998E-2</v>
      </c>
      <c r="ED311" s="24">
        <v>3.1913400000000001E-2</v>
      </c>
      <c r="EE311" s="24">
        <v>4.5243899999999997E-2</v>
      </c>
      <c r="EF311" s="24">
        <v>5.9478400000000001E-2</v>
      </c>
      <c r="EG311" s="24">
        <v>8.4645899999999996E-2</v>
      </c>
      <c r="EH311" s="24">
        <v>0.1565957</v>
      </c>
      <c r="EI311" s="24">
        <v>0.17388029999999999</v>
      </c>
      <c r="EJ311" s="24">
        <v>0.20112360000000001</v>
      </c>
      <c r="EK311" s="24">
        <v>0.19901750000000001</v>
      </c>
      <c r="EL311" s="24">
        <v>0.19283169999999999</v>
      </c>
      <c r="EM311" s="24">
        <v>0.22144</v>
      </c>
      <c r="EN311" s="24">
        <v>0.2114134</v>
      </c>
      <c r="EO311" s="24">
        <v>8.4777900000000003E-2</v>
      </c>
      <c r="EP311" s="24">
        <v>7.3081800000000002E-2</v>
      </c>
      <c r="EQ311" s="24">
        <v>5.90387E-2</v>
      </c>
      <c r="ER311" s="24">
        <v>3.9806099999999997E-2</v>
      </c>
      <c r="ES311" s="24">
        <v>1.3867600000000001E-2</v>
      </c>
      <c r="ET311" s="24">
        <v>-2.5206099999999999E-2</v>
      </c>
      <c r="EU311" s="24">
        <v>73.334389999999999</v>
      </c>
      <c r="EV311" s="24">
        <v>73.928150000000002</v>
      </c>
      <c r="EW311" s="24">
        <v>72.670360000000002</v>
      </c>
      <c r="EX311" s="24">
        <v>72.441630000000004</v>
      </c>
      <c r="EY311" s="24">
        <v>71.575280000000006</v>
      </c>
      <c r="EZ311" s="24">
        <v>71.592709999999997</v>
      </c>
      <c r="FA311" s="24">
        <v>71.432119999999998</v>
      </c>
      <c r="FB311" s="24">
        <v>71.616479999999996</v>
      </c>
      <c r="FC311" s="24">
        <v>77.941890000000001</v>
      </c>
      <c r="FD311" s="24">
        <v>86.17116</v>
      </c>
      <c r="FE311" s="24">
        <v>92.250399999999999</v>
      </c>
      <c r="FF311" s="24">
        <v>95.122029999999995</v>
      </c>
      <c r="FG311" s="24">
        <v>95.778660000000002</v>
      </c>
      <c r="FH311" s="24">
        <v>96.116739999999993</v>
      </c>
      <c r="FI311" s="24">
        <v>95.909139999999994</v>
      </c>
      <c r="FJ311" s="24">
        <v>95.161649999999995</v>
      </c>
      <c r="FK311" s="24">
        <v>94.142110000000002</v>
      </c>
      <c r="FL311" s="24">
        <v>91.614900000000006</v>
      </c>
      <c r="FM311" s="24">
        <v>88.692019999999999</v>
      </c>
      <c r="FN311" s="24">
        <v>86.066559999999996</v>
      </c>
      <c r="FO311" s="24">
        <v>82.633380000000002</v>
      </c>
      <c r="FP311" s="24">
        <v>80.91865</v>
      </c>
      <c r="FQ311" s="24">
        <v>79.509770000000003</v>
      </c>
      <c r="FR311" s="24">
        <v>78.538830000000004</v>
      </c>
      <c r="FS311" s="24">
        <v>0.2442146</v>
      </c>
      <c r="FT311" s="24">
        <v>1.07055E-2</v>
      </c>
      <c r="FU311" s="24">
        <v>1.7784500000000002E-2</v>
      </c>
    </row>
    <row r="312" spans="1:177" x14ac:dyDescent="0.2">
      <c r="A312" s="14" t="s">
        <v>228</v>
      </c>
      <c r="B312" s="14" t="s">
        <v>199</v>
      </c>
      <c r="C312" s="14" t="s">
        <v>225</v>
      </c>
      <c r="D312" s="36" t="s">
        <v>259</v>
      </c>
      <c r="E312" s="25" t="s">
        <v>220</v>
      </c>
      <c r="F312" s="25">
        <v>3016</v>
      </c>
      <c r="G312" s="24">
        <v>0.96289720000000001</v>
      </c>
      <c r="H312" s="24">
        <v>0.84660190000000002</v>
      </c>
      <c r="I312" s="24">
        <v>0.74537900000000001</v>
      </c>
      <c r="J312" s="24">
        <v>0.69804540000000004</v>
      </c>
      <c r="K312" s="24">
        <v>0.66290660000000001</v>
      </c>
      <c r="L312" s="24">
        <v>0.65001070000000005</v>
      </c>
      <c r="M312" s="24">
        <v>0.70251660000000005</v>
      </c>
      <c r="N312" s="24">
        <v>0.77061429999999997</v>
      </c>
      <c r="O312" s="24">
        <v>0.80854689999999996</v>
      </c>
      <c r="P312" s="24">
        <v>0.8885345</v>
      </c>
      <c r="Q312" s="24">
        <v>0.99391499999999999</v>
      </c>
      <c r="R312" s="24">
        <v>1.044316</v>
      </c>
      <c r="S312" s="24">
        <v>1.140784</v>
      </c>
      <c r="T312" s="24">
        <v>1.2700750000000001</v>
      </c>
      <c r="U312" s="24">
        <v>1.2027080000000001</v>
      </c>
      <c r="V312" s="24">
        <v>1.320497</v>
      </c>
      <c r="W312" s="24">
        <v>1.423292</v>
      </c>
      <c r="X312" s="24">
        <v>1.475851</v>
      </c>
      <c r="Y312" s="24">
        <v>1.5797559999999999</v>
      </c>
      <c r="Z312" s="24">
        <v>1.6033409999999999</v>
      </c>
      <c r="AA312" s="24">
        <v>1.6383529999999999</v>
      </c>
      <c r="AB312" s="24">
        <v>1.635332</v>
      </c>
      <c r="AC312" s="24">
        <v>1.4802299999999999</v>
      </c>
      <c r="AD312" s="24">
        <v>1.2951950000000001</v>
      </c>
      <c r="AE312" s="24">
        <v>-0.1336078</v>
      </c>
      <c r="AF312" s="24">
        <v>-0.13328190000000001</v>
      </c>
      <c r="AG312" s="24">
        <v>-0.1002556</v>
      </c>
      <c r="AH312" s="24">
        <v>-7.6643600000000006E-2</v>
      </c>
      <c r="AI312" s="24">
        <v>-5.2831799999999998E-2</v>
      </c>
      <c r="AJ312" s="24">
        <v>-3.4888500000000003E-2</v>
      </c>
      <c r="AK312" s="24">
        <v>-1.47384E-2</v>
      </c>
      <c r="AL312" s="24">
        <v>4.2705E-3</v>
      </c>
      <c r="AM312" s="24">
        <v>1.2045E-2</v>
      </c>
      <c r="AN312" s="24">
        <v>3.1781999999999999E-3</v>
      </c>
      <c r="AO312" s="24">
        <v>3.0467999999999999E-2</v>
      </c>
      <c r="AP312" s="24">
        <v>7.5278100000000001E-2</v>
      </c>
      <c r="AQ312" s="24">
        <v>7.6203400000000004E-2</v>
      </c>
      <c r="AR312" s="24">
        <v>0.1000693</v>
      </c>
      <c r="AS312" s="24">
        <v>8.1040399999999999E-2</v>
      </c>
      <c r="AT312" s="24">
        <v>0.1028044</v>
      </c>
      <c r="AU312" s="24">
        <v>0.1236396</v>
      </c>
      <c r="AV312" s="24">
        <v>0.14283180000000001</v>
      </c>
      <c r="AW312" s="24">
        <v>4.92656E-2</v>
      </c>
      <c r="AX312" s="24">
        <v>3.7384199999999999E-2</v>
      </c>
      <c r="AY312" s="24">
        <v>1.14754E-2</v>
      </c>
      <c r="AZ312" s="24">
        <v>1.23245E-2</v>
      </c>
      <c r="BA312" s="24">
        <v>-2.6370600000000001E-2</v>
      </c>
      <c r="BB312" s="24">
        <v>-6.2735799999999994E-2</v>
      </c>
      <c r="BC312" s="24">
        <v>-0.1155418</v>
      </c>
      <c r="BD312" s="24">
        <v>-0.1165281</v>
      </c>
      <c r="BE312" s="24">
        <v>-8.5896E-2</v>
      </c>
      <c r="BF312" s="24">
        <v>-6.3286899999999993E-2</v>
      </c>
      <c r="BG312" s="24">
        <v>-4.11797E-2</v>
      </c>
      <c r="BH312" s="24">
        <v>-2.4520299999999998E-2</v>
      </c>
      <c r="BI312" s="24">
        <v>-5.4299999999999999E-3</v>
      </c>
      <c r="BJ312" s="24">
        <v>1.41963E-2</v>
      </c>
      <c r="BK312" s="24">
        <v>2.36034E-2</v>
      </c>
      <c r="BL312" s="24">
        <v>1.6225699999999999E-2</v>
      </c>
      <c r="BM312" s="24">
        <v>4.44185E-2</v>
      </c>
      <c r="BN312" s="24">
        <v>9.0373499999999996E-2</v>
      </c>
      <c r="BO312" s="24">
        <v>9.2449900000000002E-2</v>
      </c>
      <c r="BP312" s="24">
        <v>0.1169901</v>
      </c>
      <c r="BQ312" s="24">
        <v>9.8485799999999998E-2</v>
      </c>
      <c r="BR312" s="24">
        <v>0.1217756</v>
      </c>
      <c r="BS312" s="24">
        <v>0.1431818</v>
      </c>
      <c r="BT312" s="24">
        <v>0.16211220000000001</v>
      </c>
      <c r="BU312" s="24">
        <v>6.81364E-2</v>
      </c>
      <c r="BV312" s="24">
        <v>5.6218299999999999E-2</v>
      </c>
      <c r="BW312" s="24">
        <v>3.10233E-2</v>
      </c>
      <c r="BX312" s="24">
        <v>3.1624699999999999E-2</v>
      </c>
      <c r="BY312" s="24">
        <v>-8.8432000000000007E-3</v>
      </c>
      <c r="BZ312" s="24">
        <v>-4.6318900000000003E-2</v>
      </c>
      <c r="CA312" s="24">
        <v>-0.1030293</v>
      </c>
      <c r="CB312" s="24">
        <v>-0.1049245</v>
      </c>
      <c r="CC312" s="24">
        <v>-7.5950500000000004E-2</v>
      </c>
      <c r="CD312" s="24">
        <v>-5.4036000000000001E-2</v>
      </c>
      <c r="CE312" s="24">
        <v>-3.31095E-2</v>
      </c>
      <c r="CF312" s="24">
        <v>-1.7339299999999998E-2</v>
      </c>
      <c r="CG312" s="24">
        <v>1.0169999999999999E-3</v>
      </c>
      <c r="CH312" s="24">
        <v>2.10709E-2</v>
      </c>
      <c r="CI312" s="24">
        <v>3.1608700000000003E-2</v>
      </c>
      <c r="CJ312" s="24">
        <v>2.5262400000000001E-2</v>
      </c>
      <c r="CK312" s="24">
        <v>5.40806E-2</v>
      </c>
      <c r="CL312" s="24">
        <v>0.1008285</v>
      </c>
      <c r="CM312" s="24">
        <v>0.10370219999999999</v>
      </c>
      <c r="CN312" s="24">
        <v>0.1287093</v>
      </c>
      <c r="CO312" s="24">
        <v>0.1105684</v>
      </c>
      <c r="CP312" s="24">
        <v>0.13491500000000001</v>
      </c>
      <c r="CQ312" s="24">
        <v>0.15671660000000001</v>
      </c>
      <c r="CR312" s="24">
        <v>0.1754657</v>
      </c>
      <c r="CS312" s="24">
        <v>8.1206299999999995E-2</v>
      </c>
      <c r="CT312" s="24">
        <v>6.9262699999999996E-2</v>
      </c>
      <c r="CU312" s="24">
        <v>4.45621E-2</v>
      </c>
      <c r="CV312" s="24">
        <v>4.4991999999999997E-2</v>
      </c>
      <c r="CW312" s="24">
        <v>3.2962999999999998E-3</v>
      </c>
      <c r="CX312" s="24">
        <v>-3.4948600000000003E-2</v>
      </c>
      <c r="CY312" s="24">
        <v>-9.0516799999999994E-2</v>
      </c>
      <c r="CZ312" s="24">
        <v>-9.3320899999999998E-2</v>
      </c>
      <c r="DA312" s="24">
        <v>-6.6005099999999997E-2</v>
      </c>
      <c r="DB312" s="24">
        <v>-4.4785199999999997E-2</v>
      </c>
      <c r="DC312" s="24">
        <v>-2.50393E-2</v>
      </c>
      <c r="DD312" s="24">
        <v>-1.01584E-2</v>
      </c>
      <c r="DE312" s="24">
        <v>7.4640000000000001E-3</v>
      </c>
      <c r="DF312" s="24">
        <v>2.7945500000000002E-2</v>
      </c>
      <c r="DG312" s="24">
        <v>3.9614000000000003E-2</v>
      </c>
      <c r="DH312" s="24">
        <v>3.4299099999999999E-2</v>
      </c>
      <c r="DI312" s="24">
        <v>6.3742699999999999E-2</v>
      </c>
      <c r="DJ312" s="24">
        <v>0.1112836</v>
      </c>
      <c r="DK312" s="24">
        <v>0.1149545</v>
      </c>
      <c r="DL312" s="24">
        <v>0.14042859999999999</v>
      </c>
      <c r="DM312" s="24">
        <v>0.122651</v>
      </c>
      <c r="DN312" s="24">
        <v>0.1480544</v>
      </c>
      <c r="DO312" s="24">
        <v>0.1702514</v>
      </c>
      <c r="DP312" s="24">
        <v>0.18881919999999999</v>
      </c>
      <c r="DQ312" s="24">
        <v>9.4276200000000004E-2</v>
      </c>
      <c r="DR312" s="24">
        <v>8.2307199999999997E-2</v>
      </c>
      <c r="DS312" s="24">
        <v>5.8100899999999997E-2</v>
      </c>
      <c r="DT312" s="24">
        <v>5.83592E-2</v>
      </c>
      <c r="DU312" s="24">
        <v>1.54357E-2</v>
      </c>
      <c r="DV312" s="24">
        <v>-2.35783E-2</v>
      </c>
      <c r="DW312" s="24">
        <v>-7.2450799999999996E-2</v>
      </c>
      <c r="DX312" s="24">
        <v>-7.6567099999999999E-2</v>
      </c>
      <c r="DY312" s="24">
        <v>-5.1645400000000001E-2</v>
      </c>
      <c r="DZ312" s="24">
        <v>-3.1428400000000002E-2</v>
      </c>
      <c r="EA312" s="24">
        <v>-1.33873E-2</v>
      </c>
      <c r="EB312" s="24">
        <v>2.098E-4</v>
      </c>
      <c r="EC312" s="24">
        <v>1.67724E-2</v>
      </c>
      <c r="ED312" s="24">
        <v>3.7871299999999997E-2</v>
      </c>
      <c r="EE312" s="24">
        <v>5.11724E-2</v>
      </c>
      <c r="EF312" s="24">
        <v>4.7346600000000003E-2</v>
      </c>
      <c r="EG312" s="24">
        <v>7.7693200000000004E-2</v>
      </c>
      <c r="EH312" s="24">
        <v>0.12637899999999999</v>
      </c>
      <c r="EI312" s="24">
        <v>0.13120100000000001</v>
      </c>
      <c r="EJ312" s="24">
        <v>0.1573493</v>
      </c>
      <c r="EK312" s="24">
        <v>0.14009640000000001</v>
      </c>
      <c r="EL312" s="24">
        <v>0.1670256</v>
      </c>
      <c r="EM312" s="24">
        <v>0.1897935</v>
      </c>
      <c r="EN312" s="24">
        <v>0.2080996</v>
      </c>
      <c r="EO312" s="24">
        <v>0.113147</v>
      </c>
      <c r="EP312" s="24">
        <v>0.1011413</v>
      </c>
      <c r="EQ312" s="24">
        <v>7.7648800000000004E-2</v>
      </c>
      <c r="ER312" s="24">
        <v>7.7659500000000006E-2</v>
      </c>
      <c r="ES312" s="24">
        <v>3.2963100000000002E-2</v>
      </c>
      <c r="ET312" s="24">
        <v>-7.1612999999999998E-3</v>
      </c>
      <c r="EU312" s="24">
        <v>72.979410000000001</v>
      </c>
      <c r="EV312" s="24">
        <v>74.147720000000007</v>
      </c>
      <c r="EW312" s="24">
        <v>72.902420000000006</v>
      </c>
      <c r="EX312" s="24">
        <v>72.7547</v>
      </c>
      <c r="EY312" s="24">
        <v>71.889880000000005</v>
      </c>
      <c r="EZ312" s="24">
        <v>72.038499999999999</v>
      </c>
      <c r="FA312" s="24">
        <v>72.399280000000005</v>
      </c>
      <c r="FB312" s="24">
        <v>72.51925</v>
      </c>
      <c r="FC312" s="24">
        <v>78.456580000000002</v>
      </c>
      <c r="FD312" s="24">
        <v>86.316919999999996</v>
      </c>
      <c r="FE312" s="24">
        <v>91.855869999999996</v>
      </c>
      <c r="FF312" s="24">
        <v>94.015219999999999</v>
      </c>
      <c r="FG312" s="24">
        <v>94.203220000000002</v>
      </c>
      <c r="FH312" s="24">
        <v>93.709050000000005</v>
      </c>
      <c r="FI312" s="24">
        <v>93.427930000000003</v>
      </c>
      <c r="FJ312" s="24">
        <v>92.869290000000007</v>
      </c>
      <c r="FK312" s="24">
        <v>91.881829999999994</v>
      </c>
      <c r="FL312" s="24">
        <v>89.659809999999993</v>
      </c>
      <c r="FM312" s="24">
        <v>87.131600000000006</v>
      </c>
      <c r="FN312" s="24">
        <v>84.514769999999999</v>
      </c>
      <c r="FO312" s="24">
        <v>81.116389999999996</v>
      </c>
      <c r="FP312" s="24">
        <v>80.257840000000002</v>
      </c>
      <c r="FQ312" s="24">
        <v>79.357209999999995</v>
      </c>
      <c r="FR312" s="24">
        <v>78.318709999999996</v>
      </c>
      <c r="FS312" s="24">
        <v>0.2824932</v>
      </c>
      <c r="FT312" s="24">
        <v>1.2539099999999999E-2</v>
      </c>
      <c r="FU312" s="24">
        <v>2.0265200000000001E-2</v>
      </c>
    </row>
    <row r="313" spans="1:177" x14ac:dyDescent="0.2">
      <c r="A313" s="14" t="s">
        <v>228</v>
      </c>
      <c r="B313" s="14" t="s">
        <v>199</v>
      </c>
      <c r="C313" s="14" t="s">
        <v>225</v>
      </c>
      <c r="D313" s="36" t="s">
        <v>259</v>
      </c>
      <c r="E313" s="25" t="s">
        <v>221</v>
      </c>
      <c r="F313" s="25">
        <v>2213</v>
      </c>
      <c r="G313" s="24">
        <v>1.13043</v>
      </c>
      <c r="H313" s="24">
        <v>0.9804775</v>
      </c>
      <c r="I313" s="24">
        <v>0.91450149999999997</v>
      </c>
      <c r="J313" s="24">
        <v>0.84830939999999999</v>
      </c>
      <c r="K313" s="24">
        <v>0.85078730000000002</v>
      </c>
      <c r="L313" s="24">
        <v>0.85325770000000001</v>
      </c>
      <c r="M313" s="24">
        <v>0.94527479999999997</v>
      </c>
      <c r="N313" s="24">
        <v>0.94255160000000004</v>
      </c>
      <c r="O313" s="24">
        <v>0.98179329999999998</v>
      </c>
      <c r="P313" s="24">
        <v>1.067472</v>
      </c>
      <c r="Q313" s="24">
        <v>1.249179</v>
      </c>
      <c r="R313" s="24">
        <v>1.3715850000000001</v>
      </c>
      <c r="S313" s="24">
        <v>1.527542</v>
      </c>
      <c r="T313" s="24">
        <v>1.70862</v>
      </c>
      <c r="U313" s="24">
        <v>1.8010109999999999</v>
      </c>
      <c r="V313" s="24">
        <v>1.885632</v>
      </c>
      <c r="W313" s="24">
        <v>1.9525999999999999</v>
      </c>
      <c r="X313" s="24">
        <v>1.939533</v>
      </c>
      <c r="Y313" s="24">
        <v>2.1311179999999998</v>
      </c>
      <c r="Z313" s="24">
        <v>2.1148579999999999</v>
      </c>
      <c r="AA313" s="24">
        <v>2.0754779999999999</v>
      </c>
      <c r="AB313" s="24">
        <v>1.9314150000000001</v>
      </c>
      <c r="AC313" s="24">
        <v>1.809617</v>
      </c>
      <c r="AD313" s="24">
        <v>1.5598350000000001</v>
      </c>
      <c r="AE313" s="24">
        <v>-8.60292E-2</v>
      </c>
      <c r="AF313" s="24">
        <v>-7.0559700000000003E-2</v>
      </c>
      <c r="AG313" s="24">
        <v>-4.2835499999999999E-2</v>
      </c>
      <c r="AH313" s="24">
        <v>-5.5043399999999999E-2</v>
      </c>
      <c r="AI313" s="24">
        <v>-4.1826200000000001E-2</v>
      </c>
      <c r="AJ313" s="24">
        <v>-1.9862299999999999E-2</v>
      </c>
      <c r="AK313" s="24">
        <v>3.1049799999999999E-2</v>
      </c>
      <c r="AL313" s="24">
        <v>-1.5923799999999998E-2</v>
      </c>
      <c r="AM313" s="24">
        <v>-1.10648E-2</v>
      </c>
      <c r="AN313" s="24">
        <v>2.0043700000000001E-2</v>
      </c>
      <c r="AO313" s="24">
        <v>1.6423799999999999E-2</v>
      </c>
      <c r="AP313" s="24">
        <v>7.8897900000000007E-2</v>
      </c>
      <c r="AQ313" s="24">
        <v>9.9381399999999995E-2</v>
      </c>
      <c r="AR313" s="24">
        <v>0.1039892</v>
      </c>
      <c r="AS313" s="24">
        <v>0.13153480000000001</v>
      </c>
      <c r="AT313" s="24">
        <v>8.1540000000000001E-2</v>
      </c>
      <c r="AU313" s="24">
        <v>0.1120138</v>
      </c>
      <c r="AV313" s="24">
        <v>8.3069400000000002E-2</v>
      </c>
      <c r="AW313" s="24">
        <v>-4.9267199999999997E-2</v>
      </c>
      <c r="AX313" s="24">
        <v>-4.7296299999999999E-2</v>
      </c>
      <c r="AY313" s="24">
        <v>-4.2537199999999997E-2</v>
      </c>
      <c r="AZ313" s="24">
        <v>-8.1939300000000007E-2</v>
      </c>
      <c r="BA313" s="24">
        <v>-6.9733600000000007E-2</v>
      </c>
      <c r="BB313" s="24">
        <v>-8.8332999999999995E-2</v>
      </c>
      <c r="BC313" s="24">
        <v>-6.1728900000000003E-2</v>
      </c>
      <c r="BD313" s="24">
        <v>-5.11758E-2</v>
      </c>
      <c r="BE313" s="24">
        <v>-2.6966299999999999E-2</v>
      </c>
      <c r="BF313" s="24">
        <v>-3.9757899999999999E-2</v>
      </c>
      <c r="BG313" s="24">
        <v>-2.6710999999999999E-2</v>
      </c>
      <c r="BH313" s="24">
        <v>-4.2423000000000001E-3</v>
      </c>
      <c r="BI313" s="24">
        <v>4.5453500000000001E-2</v>
      </c>
      <c r="BJ313" s="24">
        <v>-1.472E-3</v>
      </c>
      <c r="BK313" s="24">
        <v>4.6325999999999997E-3</v>
      </c>
      <c r="BL313" s="24">
        <v>3.6739899999999999E-2</v>
      </c>
      <c r="BM313" s="24">
        <v>3.6377399999999997E-2</v>
      </c>
      <c r="BN313" s="24">
        <v>0.10190630000000001</v>
      </c>
      <c r="BO313" s="24">
        <v>0.12438249999999999</v>
      </c>
      <c r="BP313" s="24">
        <v>0.13160620000000001</v>
      </c>
      <c r="BQ313" s="24">
        <v>0.15976870000000001</v>
      </c>
      <c r="BR313" s="24">
        <v>0.11128979999999999</v>
      </c>
      <c r="BS313" s="24">
        <v>0.14218210000000001</v>
      </c>
      <c r="BT313" s="24">
        <v>0.1126673</v>
      </c>
      <c r="BU313" s="24">
        <v>-1.9011699999999999E-2</v>
      </c>
      <c r="BV313" s="24">
        <v>-1.87178E-2</v>
      </c>
      <c r="BW313" s="24">
        <v>-1.53951E-2</v>
      </c>
      <c r="BX313" s="24">
        <v>-5.6942199999999998E-2</v>
      </c>
      <c r="BY313" s="24">
        <v>-4.6975999999999997E-2</v>
      </c>
      <c r="BZ313" s="24">
        <v>-6.7891800000000002E-2</v>
      </c>
      <c r="CA313" s="24">
        <v>-4.4898500000000001E-2</v>
      </c>
      <c r="CB313" s="24">
        <v>-3.7750600000000002E-2</v>
      </c>
      <c r="CC313" s="24">
        <v>-1.5975300000000001E-2</v>
      </c>
      <c r="CD313" s="24">
        <v>-2.9171300000000001E-2</v>
      </c>
      <c r="CE313" s="24">
        <v>-1.6242300000000001E-2</v>
      </c>
      <c r="CF313" s="24">
        <v>6.5760000000000002E-3</v>
      </c>
      <c r="CG313" s="24">
        <v>5.5429399999999997E-2</v>
      </c>
      <c r="CH313" s="24">
        <v>8.5374000000000005E-3</v>
      </c>
      <c r="CI313" s="24">
        <v>1.55046E-2</v>
      </c>
      <c r="CJ313" s="24">
        <v>4.8303600000000002E-2</v>
      </c>
      <c r="CK313" s="24">
        <v>5.0197199999999997E-2</v>
      </c>
      <c r="CL313" s="24">
        <v>0.1178418</v>
      </c>
      <c r="CM313" s="24">
        <v>0.14169809999999999</v>
      </c>
      <c r="CN313" s="24">
        <v>0.1507337</v>
      </c>
      <c r="CO313" s="24">
        <v>0.17932329999999999</v>
      </c>
      <c r="CP313" s="24">
        <v>0.1318945</v>
      </c>
      <c r="CQ313" s="24">
        <v>0.16307650000000001</v>
      </c>
      <c r="CR313" s="24">
        <v>0.1331667</v>
      </c>
      <c r="CS313" s="24">
        <v>1.9430999999999999E-3</v>
      </c>
      <c r="CT313" s="24">
        <v>1.0755000000000001E-3</v>
      </c>
      <c r="CU313" s="24">
        <v>3.4034E-3</v>
      </c>
      <c r="CV313" s="24">
        <v>-3.9629200000000003E-2</v>
      </c>
      <c r="CW313" s="24">
        <v>-3.1214200000000001E-2</v>
      </c>
      <c r="CX313" s="24">
        <v>-5.3734299999999999E-2</v>
      </c>
      <c r="CY313" s="24">
        <v>-2.8068200000000001E-2</v>
      </c>
      <c r="CZ313" s="24">
        <v>-2.43254E-2</v>
      </c>
      <c r="DA313" s="24">
        <v>-4.9842999999999997E-3</v>
      </c>
      <c r="DB313" s="24">
        <v>-1.85846E-2</v>
      </c>
      <c r="DC313" s="24">
        <v>-5.7736000000000003E-3</v>
      </c>
      <c r="DD313" s="24">
        <v>1.7394300000000001E-2</v>
      </c>
      <c r="DE313" s="24">
        <v>6.54053E-2</v>
      </c>
      <c r="DF313" s="24">
        <v>1.8546699999999999E-2</v>
      </c>
      <c r="DG313" s="24">
        <v>2.63766E-2</v>
      </c>
      <c r="DH313" s="24">
        <v>5.9867299999999998E-2</v>
      </c>
      <c r="DI313" s="24">
        <v>6.4017099999999993E-2</v>
      </c>
      <c r="DJ313" s="24">
        <v>0.13377739999999999</v>
      </c>
      <c r="DK313" s="24">
        <v>0.15901380000000001</v>
      </c>
      <c r="DL313" s="24">
        <v>0.16986119999999999</v>
      </c>
      <c r="DM313" s="24">
        <v>0.198878</v>
      </c>
      <c r="DN313" s="24">
        <v>0.1524991</v>
      </c>
      <c r="DO313" s="24">
        <v>0.183971</v>
      </c>
      <c r="DP313" s="24">
        <v>0.1536661</v>
      </c>
      <c r="DQ313" s="24">
        <v>2.2897899999999999E-2</v>
      </c>
      <c r="DR313" s="24">
        <v>2.0868899999999999E-2</v>
      </c>
      <c r="DS313" s="24">
        <v>2.2202E-2</v>
      </c>
      <c r="DT313" s="24">
        <v>-2.2316300000000001E-2</v>
      </c>
      <c r="DU313" s="24">
        <v>-1.54524E-2</v>
      </c>
      <c r="DV313" s="24">
        <v>-3.9576800000000002E-2</v>
      </c>
      <c r="DW313" s="24">
        <v>-3.7678E-3</v>
      </c>
      <c r="DX313" s="24">
        <v>-4.9414999999999997E-3</v>
      </c>
      <c r="DY313" s="24">
        <v>1.0884899999999999E-2</v>
      </c>
      <c r="DZ313" s="24">
        <v>-3.2992E-3</v>
      </c>
      <c r="EA313" s="24">
        <v>9.3416000000000003E-3</v>
      </c>
      <c r="EB313" s="24">
        <v>3.3014300000000003E-2</v>
      </c>
      <c r="EC313" s="24">
        <v>7.9809000000000005E-2</v>
      </c>
      <c r="ED313" s="24">
        <v>3.2998600000000003E-2</v>
      </c>
      <c r="EE313" s="24">
        <v>4.2074E-2</v>
      </c>
      <c r="EF313" s="24">
        <v>7.6563500000000007E-2</v>
      </c>
      <c r="EG313" s="24">
        <v>8.3970699999999995E-2</v>
      </c>
      <c r="EH313" s="24">
        <v>0.1567858</v>
      </c>
      <c r="EI313" s="24">
        <v>0.18401490000000001</v>
      </c>
      <c r="EJ313" s="24">
        <v>0.19747819999999999</v>
      </c>
      <c r="EK313" s="24">
        <v>0.2271118</v>
      </c>
      <c r="EL313" s="24">
        <v>0.18224889999999999</v>
      </c>
      <c r="EM313" s="24">
        <v>0.2141392</v>
      </c>
      <c r="EN313" s="24">
        <v>0.18326390000000001</v>
      </c>
      <c r="EO313" s="24">
        <v>5.3153400000000003E-2</v>
      </c>
      <c r="EP313" s="24">
        <v>4.94473E-2</v>
      </c>
      <c r="EQ313" s="24">
        <v>4.9344100000000002E-2</v>
      </c>
      <c r="ER313" s="24">
        <v>2.6808000000000001E-3</v>
      </c>
      <c r="ES313" s="24">
        <v>7.3051000000000001E-3</v>
      </c>
      <c r="ET313" s="24">
        <v>-1.9135599999999999E-2</v>
      </c>
      <c r="EU313" s="24">
        <v>73.845359999999999</v>
      </c>
      <c r="EV313" s="24">
        <v>73.612110000000001</v>
      </c>
      <c r="EW313" s="24">
        <v>72.336340000000007</v>
      </c>
      <c r="EX313" s="24">
        <v>71.990979999999993</v>
      </c>
      <c r="EY313" s="24">
        <v>71.122420000000005</v>
      </c>
      <c r="EZ313" s="24">
        <v>70.951030000000003</v>
      </c>
      <c r="FA313" s="24">
        <v>70.039950000000005</v>
      </c>
      <c r="FB313" s="24">
        <v>70.317009999999996</v>
      </c>
      <c r="FC313" s="24">
        <v>77.201030000000003</v>
      </c>
      <c r="FD313" s="24">
        <v>85.961340000000007</v>
      </c>
      <c r="FE313" s="24">
        <v>92.818299999999994</v>
      </c>
      <c r="FF313" s="24">
        <v>96.715209999999999</v>
      </c>
      <c r="FG313" s="24">
        <v>98.046390000000002</v>
      </c>
      <c r="FH313" s="24">
        <v>99.582470000000001</v>
      </c>
      <c r="FI313" s="24">
        <v>99.480670000000003</v>
      </c>
      <c r="FJ313" s="24">
        <v>98.461340000000007</v>
      </c>
      <c r="FK313" s="24">
        <v>97.395619999999994</v>
      </c>
      <c r="FL313" s="24">
        <v>94.429119999999998</v>
      </c>
      <c r="FM313" s="24">
        <v>90.938140000000004</v>
      </c>
      <c r="FN313" s="24">
        <v>88.300250000000005</v>
      </c>
      <c r="FO313" s="24">
        <v>84.817009999999996</v>
      </c>
      <c r="FP313" s="24">
        <v>81.869839999999996</v>
      </c>
      <c r="FQ313" s="24">
        <v>79.729380000000006</v>
      </c>
      <c r="FR313" s="24">
        <v>78.855670000000003</v>
      </c>
      <c r="FS313" s="24">
        <v>0.43147239999999998</v>
      </c>
      <c r="FT313" s="24">
        <v>1.8677699999999998E-2</v>
      </c>
      <c r="FU313" s="24">
        <v>3.1854E-2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23</vt:i4>
      </vt:variant>
    </vt:vector>
  </HeadingPairs>
  <TitlesOfParts>
    <vt:vector size="26" baseType="lpstr">
      <vt:lpstr>Table</vt:lpstr>
      <vt:lpstr>Lookups</vt:lpstr>
      <vt:lpstr>Data</vt:lpstr>
      <vt:lpstr>climate</vt:lpstr>
      <vt:lpstr>climate_list</vt:lpstr>
      <vt:lpstr>Criteria</vt:lpstr>
      <vt:lpstr>data</vt:lpstr>
      <vt:lpstr>day_type</vt:lpstr>
      <vt:lpstr>day_type_list</vt:lpstr>
      <vt:lpstr>day_type_list_cpp</vt:lpstr>
      <vt:lpstr>day_type_list_tou</vt:lpstr>
      <vt:lpstr>Enrolled</vt:lpstr>
      <vt:lpstr>Enrollment</vt:lpstr>
      <vt:lpstr>month_list</vt:lpstr>
      <vt:lpstr>month_list_cpp</vt:lpstr>
      <vt:lpstr>option</vt:lpstr>
      <vt:lpstr>options_list</vt:lpstr>
      <vt:lpstr>Table!Print_Area</vt:lpstr>
      <vt:lpstr>rate</vt:lpstr>
      <vt:lpstr>rate_list</vt:lpstr>
      <vt:lpstr>rate_list_cpp</vt:lpstr>
      <vt:lpstr>Result_type</vt:lpstr>
      <vt:lpstr>Result_type_list</vt:lpstr>
      <vt:lpstr>SEdata</vt:lpstr>
      <vt:lpstr>summer</vt:lpstr>
      <vt:lpstr>Two_way_tab_flag</vt:lpstr>
    </vt:vector>
  </TitlesOfParts>
  <Company>Christensen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edmchugh</dc:creator>
  <cp:lastModifiedBy>Mike T. Clark</cp:lastModifiedBy>
  <cp:lastPrinted>2009-04-03T17:07:33Z</cp:lastPrinted>
  <dcterms:created xsi:type="dcterms:W3CDTF">2009-03-24T17:58:42Z</dcterms:created>
  <dcterms:modified xsi:type="dcterms:W3CDTF">2018-03-23T19:37:49Z</dcterms:modified>
</cp:coreProperties>
</file>